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Justin\Backup\1-PROJECTS\ARM ESG 2025\Data templates\"/>
    </mc:Choice>
  </mc:AlternateContent>
  <xr:revisionPtr revIDLastSave="0" documentId="8_{3B7F05A3-5AA3-442C-93B4-4DDF05A33A3E}" xr6:coauthVersionLast="47" xr6:coauthVersionMax="47" xr10:uidLastSave="{00000000-0000-0000-0000-000000000000}"/>
  <bookViews>
    <workbookView xWindow="-108" yWindow="-108" windowWidth="23256" windowHeight="13896" firstSheet="7" activeTab="10" xr2:uid="{00000000-000D-0000-FFFF-FFFF00000000}"/>
  </bookViews>
  <sheets>
    <sheet name="ARM’s reporting against the UN " sheetId="1" state="hidden" r:id="rId1"/>
    <sheet name="The United Nations Sustainable " sheetId="2" state="hidden" r:id="rId2"/>
    <sheet name="Safety performance" sheetId="3" r:id="rId3"/>
    <sheet name="Section 54 and Section 55 notic" sheetId="4" r:id="rId4"/>
    <sheet name="Injuries by region" sheetId="5" r:id="rId5"/>
    <sheet name="Reporting definitions" sheetId="6" r:id="rId6"/>
    <sheet name="Occupational health &amp; wellness" sheetId="7" r:id="rId7"/>
    <sheet name="Environment" sheetId="8" r:id="rId8"/>
    <sheet name="Workforce breakdown" sheetId="9" r:id="rId9"/>
    <sheet name="Workforce by race and gender" sheetId="10" r:id="rId10"/>
    <sheet name="Biodiversity management"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9" l="1"/>
  <c r="C10" i="4" l="1"/>
  <c r="C15" i="4"/>
  <c r="C13" i="4"/>
  <c r="E45" i="9" l="1"/>
  <c r="B12" i="10" l="1"/>
  <c r="C12" i="10"/>
  <c r="D12" i="10"/>
  <c r="E12" i="10"/>
  <c r="F12" i="10"/>
  <c r="B89" i="8" l="1"/>
  <c r="B109" i="8" l="1"/>
  <c r="B108" i="8"/>
  <c r="B107" i="8"/>
  <c r="B91" i="8"/>
  <c r="B90" i="8"/>
  <c r="B74" i="8"/>
  <c r="B73" i="8"/>
  <c r="B72" i="8"/>
  <c r="B71" i="8"/>
  <c r="B55" i="8"/>
  <c r="B54" i="8"/>
  <c r="B53" i="8"/>
  <c r="B52" i="8"/>
  <c r="B36" i="8"/>
  <c r="B35" i="8"/>
  <c r="B34" i="8"/>
  <c r="B33" i="8"/>
  <c r="B17" i="8"/>
  <c r="B16" i="8"/>
  <c r="B15" i="8"/>
  <c r="B18" i="8" s="1"/>
  <c r="B14" i="8"/>
  <c r="B92" i="8" l="1"/>
  <c r="B75" i="8"/>
  <c r="B37" i="8"/>
  <c r="B110" i="8"/>
  <c r="B56" i="8"/>
  <c r="B13" i="7"/>
  <c r="B12" i="7"/>
  <c r="B11" i="7"/>
  <c r="B10" i="7"/>
  <c r="B59" i="7"/>
  <c r="C44" i="7"/>
  <c r="B44" i="7"/>
  <c r="B18" i="7"/>
  <c r="B20" i="7"/>
  <c r="B22" i="7"/>
  <c r="H31" i="4"/>
  <c r="B31" i="4"/>
  <c r="H16" i="4"/>
  <c r="B16" i="4"/>
  <c r="C38" i="4"/>
  <c r="W45" i="5"/>
  <c r="W48" i="5"/>
  <c r="W47" i="5"/>
  <c r="W46" i="5"/>
  <c r="V48" i="5"/>
  <c r="U48" i="5"/>
  <c r="V47" i="5"/>
  <c r="U47" i="5"/>
  <c r="V46" i="5"/>
  <c r="U46" i="5"/>
  <c r="V45" i="5"/>
  <c r="U45" i="5"/>
  <c r="G48" i="5"/>
  <c r="F48" i="5"/>
  <c r="E48" i="5"/>
  <c r="D48" i="5"/>
  <c r="C48" i="5"/>
  <c r="B48" i="5"/>
  <c r="G47" i="5"/>
  <c r="F47" i="5"/>
  <c r="E47" i="5"/>
  <c r="D47" i="5"/>
  <c r="C47" i="5"/>
  <c r="B47" i="5"/>
  <c r="G46" i="5"/>
  <c r="F46" i="5"/>
  <c r="E46" i="5"/>
  <c r="D46" i="5"/>
  <c r="C46" i="5"/>
  <c r="B46" i="5"/>
  <c r="G45" i="5"/>
  <c r="F45" i="5"/>
  <c r="E45" i="5"/>
  <c r="D45" i="5"/>
  <c r="C45" i="5"/>
  <c r="B45" i="5"/>
  <c r="W39" i="5"/>
  <c r="V39" i="5"/>
  <c r="U39" i="5"/>
  <c r="K39" i="5" s="1"/>
  <c r="W41" i="5"/>
  <c r="W40" i="5"/>
  <c r="V41" i="5"/>
  <c r="V40" i="5"/>
  <c r="U41" i="5"/>
  <c r="U40" i="5"/>
  <c r="I41" i="5"/>
  <c r="H41" i="5"/>
  <c r="I40" i="5"/>
  <c r="H40" i="5"/>
  <c r="F41" i="5"/>
  <c r="F40" i="5"/>
  <c r="E41" i="5"/>
  <c r="E40" i="5"/>
  <c r="D41" i="5"/>
  <c r="D40" i="5"/>
  <c r="C41" i="5"/>
  <c r="C40" i="5"/>
  <c r="B40" i="5"/>
  <c r="S30" i="5"/>
  <c r="R30" i="5"/>
  <c r="Q30" i="5"/>
  <c r="L39" i="5"/>
  <c r="M39" i="5"/>
  <c r="J39" i="5"/>
  <c r="I39" i="5"/>
  <c r="H39" i="5"/>
  <c r="G39" i="5"/>
  <c r="P39" i="5" s="1"/>
  <c r="F39" i="5"/>
  <c r="O39" i="5" s="1"/>
  <c r="E39" i="5"/>
  <c r="N39" i="5" s="1"/>
  <c r="D39" i="5"/>
  <c r="C39" i="5"/>
  <c r="B39" i="5"/>
  <c r="W38" i="5"/>
  <c r="W37" i="5"/>
  <c r="R37" i="5" s="1"/>
  <c r="W36" i="5"/>
  <c r="W35" i="5"/>
  <c r="W34" i="5"/>
  <c r="W33" i="5"/>
  <c r="W32" i="5"/>
  <c r="W31" i="5"/>
  <c r="W30" i="5"/>
  <c r="P38" i="5"/>
  <c r="O38" i="5"/>
  <c r="N38" i="5"/>
  <c r="M38" i="5"/>
  <c r="L38" i="5"/>
  <c r="K38" i="5"/>
  <c r="P37" i="5"/>
  <c r="O37" i="5"/>
  <c r="N37" i="5"/>
  <c r="M37" i="5"/>
  <c r="L37" i="5"/>
  <c r="K37" i="5"/>
  <c r="P36" i="5"/>
  <c r="O36" i="5"/>
  <c r="N36" i="5"/>
  <c r="M36" i="5"/>
  <c r="L36" i="5"/>
  <c r="K36" i="5"/>
  <c r="P35" i="5"/>
  <c r="O35" i="5"/>
  <c r="N35" i="5"/>
  <c r="M35" i="5"/>
  <c r="L35" i="5"/>
  <c r="K35" i="5"/>
  <c r="P34" i="5"/>
  <c r="O34" i="5"/>
  <c r="N34" i="5"/>
  <c r="M34" i="5"/>
  <c r="L34" i="5"/>
  <c r="K34" i="5"/>
  <c r="P33" i="5"/>
  <c r="O33" i="5"/>
  <c r="N33" i="5"/>
  <c r="M33" i="5"/>
  <c r="L33" i="5"/>
  <c r="K33" i="5"/>
  <c r="P32" i="5"/>
  <c r="O32" i="5"/>
  <c r="N32" i="5"/>
  <c r="M32" i="5"/>
  <c r="L32" i="5"/>
  <c r="K32" i="5"/>
  <c r="P31" i="5"/>
  <c r="O31" i="5"/>
  <c r="N31" i="5"/>
  <c r="M31" i="5"/>
  <c r="L31" i="5"/>
  <c r="K31" i="5"/>
  <c r="P30" i="5"/>
  <c r="O30" i="5"/>
  <c r="N30" i="5"/>
  <c r="M30" i="5"/>
  <c r="L30" i="5"/>
  <c r="K30" i="5"/>
  <c r="J38" i="5"/>
  <c r="I38" i="5"/>
  <c r="H38" i="5"/>
  <c r="J37" i="5"/>
  <c r="I37" i="5"/>
  <c r="H37" i="5"/>
  <c r="J36" i="5"/>
  <c r="I36" i="5"/>
  <c r="R36" i="5" s="1"/>
  <c r="H36" i="5"/>
  <c r="Q36" i="5" s="1"/>
  <c r="J35" i="5"/>
  <c r="I35" i="5"/>
  <c r="H35" i="5"/>
  <c r="J34" i="5"/>
  <c r="I34" i="5"/>
  <c r="H34" i="5"/>
  <c r="J33" i="5"/>
  <c r="I33" i="5"/>
  <c r="H33" i="5"/>
  <c r="J32" i="5"/>
  <c r="I32" i="5"/>
  <c r="R32" i="5" s="1"/>
  <c r="H32" i="5"/>
  <c r="J31" i="5"/>
  <c r="I31" i="5"/>
  <c r="H31" i="5"/>
  <c r="J30" i="5"/>
  <c r="I30" i="5"/>
  <c r="H30" i="5"/>
  <c r="S32" i="5"/>
  <c r="G41" i="5"/>
  <c r="G40" i="5"/>
  <c r="G42" i="5" s="1"/>
  <c r="S36" i="5"/>
  <c r="R35" i="5"/>
  <c r="B41" i="5"/>
  <c r="L18" i="9"/>
  <c r="S37" i="5" l="1"/>
  <c r="R38" i="5"/>
  <c r="S38" i="5"/>
  <c r="S35" i="5"/>
  <c r="R39" i="5"/>
  <c r="Q37" i="5"/>
  <c r="S33" i="5"/>
  <c r="H42" i="5"/>
  <c r="J41" i="5"/>
  <c r="R34" i="5"/>
  <c r="S34" i="5"/>
  <c r="Q32" i="5"/>
  <c r="Q33" i="5"/>
  <c r="R33" i="5"/>
  <c r="Q34" i="5"/>
  <c r="Q38" i="5"/>
  <c r="E42" i="5"/>
  <c r="J40" i="5"/>
  <c r="Q31" i="5"/>
  <c r="R31" i="5"/>
  <c r="F42" i="5"/>
  <c r="Q39" i="5"/>
  <c r="S31" i="5"/>
  <c r="Q35" i="5"/>
  <c r="S39" i="5"/>
  <c r="D44" i="7"/>
  <c r="J42" i="5" l="1"/>
  <c r="I42" i="5"/>
  <c r="C109" i="8"/>
  <c r="C107" i="8"/>
  <c r="C73" i="8"/>
  <c r="C16" i="8" l="1"/>
  <c r="C89" i="8"/>
  <c r="C91" i="8"/>
  <c r="D89" i="8"/>
  <c r="D90" i="8"/>
  <c r="D91" i="8"/>
  <c r="D92" i="8"/>
  <c r="C54" i="8"/>
  <c r="C35" i="8"/>
  <c r="C108" i="8" l="1"/>
  <c r="C90" i="8"/>
  <c r="C74" i="8"/>
  <c r="C72" i="8"/>
  <c r="C71" i="8"/>
  <c r="C55" i="8"/>
  <c r="C53" i="8"/>
  <c r="C52" i="8"/>
  <c r="C36" i="8"/>
  <c r="C34" i="8"/>
  <c r="C33" i="8"/>
  <c r="C17" i="8"/>
  <c r="C15" i="8"/>
  <c r="C14" i="8"/>
  <c r="E44" i="7"/>
  <c r="D20" i="7"/>
  <c r="D18" i="7"/>
  <c r="C110" i="8" l="1"/>
  <c r="C56" i="8"/>
  <c r="C18" i="8"/>
  <c r="C37" i="8"/>
  <c r="C92" i="8"/>
  <c r="C75" i="8"/>
  <c r="C22" i="7"/>
  <c r="D38" i="4"/>
  <c r="I16" i="4"/>
  <c r="C16" i="4"/>
  <c r="C31" i="4"/>
  <c r="V16" i="5" l="1"/>
  <c r="U16" i="5"/>
  <c r="V21" i="5"/>
  <c r="U21" i="5"/>
  <c r="G21" i="5"/>
  <c r="F21" i="5"/>
  <c r="E21" i="5"/>
  <c r="D21" i="5"/>
  <c r="C21" i="5"/>
  <c r="B21" i="5"/>
  <c r="G16" i="5"/>
  <c r="F16" i="5"/>
  <c r="E16" i="5"/>
  <c r="D16" i="5"/>
  <c r="C16" i="5"/>
  <c r="B16" i="5"/>
  <c r="G14" i="5"/>
  <c r="F14" i="5"/>
  <c r="E14" i="5"/>
  <c r="D14" i="5"/>
  <c r="C14" i="5"/>
  <c r="B14" i="5"/>
  <c r="N13" i="5"/>
  <c r="K13" i="5"/>
  <c r="P13" i="5"/>
  <c r="O13" i="5"/>
  <c r="M13" i="5"/>
  <c r="L13" i="5"/>
  <c r="J13" i="5"/>
  <c r="I13" i="5"/>
  <c r="H13" i="5"/>
  <c r="W13" i="5"/>
  <c r="W12" i="5"/>
  <c r="W11" i="5"/>
  <c r="W10" i="5"/>
  <c r="W9" i="5"/>
  <c r="W8" i="5"/>
  <c r="W7" i="5"/>
  <c r="W5" i="5"/>
  <c r="P48" i="5"/>
  <c r="O48" i="5"/>
  <c r="N48" i="5"/>
  <c r="L47" i="5"/>
  <c r="J45" i="5"/>
  <c r="I45" i="5"/>
  <c r="F109" i="8"/>
  <c r="E109" i="8"/>
  <c r="F108" i="8"/>
  <c r="E108" i="8"/>
  <c r="F107" i="8"/>
  <c r="E107" i="8"/>
  <c r="E91" i="8"/>
  <c r="F74" i="8"/>
  <c r="E74" i="8"/>
  <c r="F73" i="8"/>
  <c r="E73" i="8"/>
  <c r="F72" i="8"/>
  <c r="E72" i="8"/>
  <c r="F71" i="8"/>
  <c r="E71" i="8"/>
  <c r="F55" i="8"/>
  <c r="E55" i="8"/>
  <c r="F54" i="8"/>
  <c r="E54" i="8"/>
  <c r="F53" i="8"/>
  <c r="E53" i="8"/>
  <c r="F52" i="8"/>
  <c r="E52" i="8"/>
  <c r="F36" i="8"/>
  <c r="E36" i="8"/>
  <c r="F35" i="8"/>
  <c r="E35" i="8"/>
  <c r="F34" i="8"/>
  <c r="E34" i="8"/>
  <c r="F33" i="8"/>
  <c r="E33" i="8"/>
  <c r="F17" i="8"/>
  <c r="F16" i="8"/>
  <c r="F15" i="8"/>
  <c r="E17" i="8"/>
  <c r="E16" i="8"/>
  <c r="E15" i="8"/>
  <c r="F14" i="8"/>
  <c r="E14" i="8"/>
  <c r="M40" i="5" l="1"/>
  <c r="L40" i="5"/>
  <c r="K40" i="5"/>
  <c r="N40" i="5"/>
  <c r="P40" i="5"/>
  <c r="O40" i="5"/>
  <c r="P41" i="5"/>
  <c r="N41" i="5"/>
  <c r="O41" i="5"/>
  <c r="K41" i="5"/>
  <c r="M41" i="5"/>
  <c r="L41" i="5"/>
  <c r="K46" i="5"/>
  <c r="L46" i="5"/>
  <c r="K47" i="5"/>
  <c r="L45" i="5"/>
  <c r="W42" i="5"/>
  <c r="M45" i="5"/>
  <c r="O45" i="5"/>
  <c r="C42" i="5"/>
  <c r="M48" i="5"/>
  <c r="F75" i="8"/>
  <c r="E37" i="8"/>
  <c r="E56" i="8"/>
  <c r="F37" i="8"/>
  <c r="F110" i="8"/>
  <c r="E75" i="8"/>
  <c r="F56" i="8"/>
  <c r="F18" i="8"/>
  <c r="E18" i="8"/>
  <c r="M46" i="5"/>
  <c r="J46" i="5"/>
  <c r="S46" i="5" s="1"/>
  <c r="K48" i="5"/>
  <c r="W21" i="5"/>
  <c r="K45" i="5"/>
  <c r="N46" i="5"/>
  <c r="P45" i="5"/>
  <c r="W49" i="5"/>
  <c r="O47" i="5"/>
  <c r="J48" i="5"/>
  <c r="S48" i="5" s="1"/>
  <c r="S13" i="5"/>
  <c r="I48" i="5"/>
  <c r="R48" i="5" s="1"/>
  <c r="S45" i="5"/>
  <c r="P47" i="5"/>
  <c r="W16" i="5"/>
  <c r="J47" i="5"/>
  <c r="S47" i="5" s="1"/>
  <c r="S40" i="5"/>
  <c r="E49" i="5"/>
  <c r="P46" i="5"/>
  <c r="M47" i="5"/>
  <c r="Q13" i="5"/>
  <c r="R13" i="5"/>
  <c r="B42" i="5"/>
  <c r="U42" i="5"/>
  <c r="U49" i="5"/>
  <c r="N45" i="5"/>
  <c r="O46" i="5"/>
  <c r="N47" i="5"/>
  <c r="S41" i="5"/>
  <c r="D49" i="5"/>
  <c r="V49" i="5"/>
  <c r="I46" i="5"/>
  <c r="R46" i="5" s="1"/>
  <c r="L48" i="5"/>
  <c r="R45" i="5"/>
  <c r="H46" i="5"/>
  <c r="Q46" i="5" s="1"/>
  <c r="V42" i="5"/>
  <c r="Q41" i="5"/>
  <c r="H48" i="5"/>
  <c r="Q48" i="5" s="1"/>
  <c r="H45" i="5"/>
  <c r="H47" i="5"/>
  <c r="Q47" i="5" s="1"/>
  <c r="D42" i="5"/>
  <c r="B49" i="5"/>
  <c r="F49" i="5"/>
  <c r="R41" i="5"/>
  <c r="I47" i="5"/>
  <c r="R47" i="5" s="1"/>
  <c r="C49" i="5"/>
  <c r="G49" i="5"/>
  <c r="P49" i="5" s="1"/>
  <c r="E110" i="8"/>
  <c r="M49" i="5" l="1"/>
  <c r="K42" i="5"/>
  <c r="M42" i="5"/>
  <c r="L42" i="5"/>
  <c r="O49" i="5"/>
  <c r="N49" i="5"/>
  <c r="P42" i="5"/>
  <c r="N42" i="5"/>
  <c r="O42" i="5"/>
  <c r="S42" i="5"/>
  <c r="J49" i="5"/>
  <c r="S49" i="5" s="1"/>
  <c r="R42" i="5"/>
  <c r="R40" i="5"/>
  <c r="L49" i="5"/>
  <c r="K49" i="5"/>
  <c r="Q45" i="5"/>
  <c r="H49" i="5"/>
  <c r="Q49" i="5" s="1"/>
  <c r="Q42" i="5"/>
  <c r="Q40" i="5"/>
  <c r="I49" i="5"/>
  <c r="R49" i="5" s="1"/>
  <c r="W22" i="5"/>
  <c r="V22" i="5"/>
  <c r="U22" i="5"/>
  <c r="W20" i="5"/>
  <c r="V20" i="5"/>
  <c r="U20" i="5"/>
  <c r="G23" i="5"/>
  <c r="F23" i="5"/>
  <c r="E23" i="5"/>
  <c r="G22" i="5"/>
  <c r="F22" i="5"/>
  <c r="E22" i="5"/>
  <c r="G20" i="5"/>
  <c r="F20" i="5"/>
  <c r="E20" i="5"/>
  <c r="D23" i="5"/>
  <c r="D22" i="5"/>
  <c r="D20" i="5"/>
  <c r="C23" i="5"/>
  <c r="C22" i="5"/>
  <c r="C20" i="5"/>
  <c r="B22" i="5"/>
  <c r="F24" i="5" l="1"/>
  <c r="G24" i="5"/>
  <c r="E24" i="5"/>
  <c r="G33" i="10" l="1"/>
  <c r="G32" i="10"/>
  <c r="G31" i="10"/>
  <c r="G30" i="10"/>
  <c r="G29" i="10"/>
  <c r="G28" i="10"/>
  <c r="F34" i="10"/>
  <c r="E34" i="10"/>
  <c r="D34" i="10"/>
  <c r="G23" i="10"/>
  <c r="I84" i="9" s="1"/>
  <c r="G22" i="10"/>
  <c r="I83" i="9" s="1"/>
  <c r="G21" i="10"/>
  <c r="I82" i="9" s="1"/>
  <c r="G20" i="10"/>
  <c r="I81" i="9" s="1"/>
  <c r="G19" i="10"/>
  <c r="I80" i="9" s="1"/>
  <c r="G18" i="10"/>
  <c r="F24" i="10"/>
  <c r="E24" i="10"/>
  <c r="D24" i="10"/>
  <c r="C24" i="10"/>
  <c r="B24" i="10"/>
  <c r="G11" i="10"/>
  <c r="H84" i="9" s="1"/>
  <c r="G10" i="10"/>
  <c r="H83" i="9" s="1"/>
  <c r="G9" i="10"/>
  <c r="H82" i="9" s="1"/>
  <c r="G8" i="10"/>
  <c r="H81" i="9" s="1"/>
  <c r="G7" i="10"/>
  <c r="H80" i="9" s="1"/>
  <c r="G6" i="10"/>
  <c r="H79" i="9" s="1"/>
  <c r="G84" i="9"/>
  <c r="G83" i="9"/>
  <c r="G82" i="9"/>
  <c r="G81" i="9"/>
  <c r="G80" i="9"/>
  <c r="G79" i="9"/>
  <c r="F85" i="9"/>
  <c r="E85" i="9"/>
  <c r="G71" i="9"/>
  <c r="G70" i="9"/>
  <c r="G69" i="9"/>
  <c r="G68" i="9"/>
  <c r="G67" i="9"/>
  <c r="F72" i="9"/>
  <c r="E72" i="9"/>
  <c r="I63" i="9"/>
  <c r="H63" i="9"/>
  <c r="I62" i="9"/>
  <c r="H62" i="9"/>
  <c r="I61" i="9"/>
  <c r="H61" i="9"/>
  <c r="F64" i="9"/>
  <c r="E64" i="9"/>
  <c r="G63" i="9"/>
  <c r="G62" i="9"/>
  <c r="G61" i="9"/>
  <c r="D16" i="9"/>
  <c r="H42" i="9"/>
  <c r="G52" i="9"/>
  <c r="G51" i="9"/>
  <c r="G50" i="9"/>
  <c r="G49" i="9"/>
  <c r="G48" i="9"/>
  <c r="F53" i="9"/>
  <c r="E53" i="9"/>
  <c r="I44" i="9"/>
  <c r="H44" i="9"/>
  <c r="I43" i="9"/>
  <c r="H43" i="9"/>
  <c r="I42" i="9"/>
  <c r="F45" i="9"/>
  <c r="G44" i="9"/>
  <c r="G43" i="9"/>
  <c r="G42" i="9"/>
  <c r="J34" i="9"/>
  <c r="J33" i="9"/>
  <c r="J32" i="9"/>
  <c r="I35" i="9"/>
  <c r="H35" i="9"/>
  <c r="I16" i="9"/>
  <c r="H16" i="9"/>
  <c r="F18" i="9"/>
  <c r="E18" i="9"/>
  <c r="G85" i="9" l="1"/>
  <c r="J82" i="9"/>
  <c r="J79" i="9"/>
  <c r="J83" i="9"/>
  <c r="G24" i="10"/>
  <c r="J42" i="9"/>
  <c r="J84" i="9"/>
  <c r="J81" i="9"/>
  <c r="J80" i="9"/>
  <c r="I85" i="9"/>
  <c r="I79" i="9"/>
  <c r="J43" i="9"/>
  <c r="J44" i="9"/>
  <c r="I45" i="9"/>
  <c r="J63" i="9"/>
  <c r="G34" i="10"/>
  <c r="J85" i="9" s="1"/>
  <c r="G12" i="10"/>
  <c r="H85" i="9" s="1"/>
  <c r="H64" i="9"/>
  <c r="G64" i="9"/>
  <c r="I64" i="9"/>
  <c r="H45" i="9"/>
  <c r="G45" i="9"/>
  <c r="J62" i="9"/>
  <c r="J61" i="9"/>
  <c r="G72" i="9"/>
  <c r="J35" i="9"/>
  <c r="J16" i="9"/>
  <c r="M16" i="9" s="1"/>
  <c r="J45" i="9" l="1"/>
  <c r="J64" i="9"/>
  <c r="B18" i="9" l="1"/>
  <c r="C18" i="9"/>
  <c r="I17" i="9"/>
  <c r="H17" i="9"/>
  <c r="I15" i="9"/>
  <c r="H15" i="9"/>
  <c r="I14" i="9"/>
  <c r="H14" i="9"/>
  <c r="I13" i="9"/>
  <c r="H13" i="9"/>
  <c r="I12" i="9"/>
  <c r="H12" i="9"/>
  <c r="I11" i="9"/>
  <c r="H11" i="9"/>
  <c r="I10" i="9"/>
  <c r="H10" i="9"/>
  <c r="I9" i="9"/>
  <c r="H9" i="9"/>
  <c r="I8" i="9"/>
  <c r="H8" i="9"/>
  <c r="G17" i="9"/>
  <c r="G15" i="9"/>
  <c r="G14" i="9"/>
  <c r="G13" i="9"/>
  <c r="G12" i="9"/>
  <c r="G11" i="9"/>
  <c r="G10" i="9"/>
  <c r="G9" i="9"/>
  <c r="G8" i="9"/>
  <c r="D17" i="9"/>
  <c r="D15" i="9"/>
  <c r="D14" i="9"/>
  <c r="D13" i="9"/>
  <c r="D12" i="9"/>
  <c r="D11" i="9"/>
  <c r="D10" i="9"/>
  <c r="D9" i="9"/>
  <c r="D8" i="9"/>
  <c r="H23" i="9" l="1"/>
  <c r="H69" i="9" s="1"/>
  <c r="I23" i="9"/>
  <c r="H21" i="9"/>
  <c r="H67" i="9" s="1"/>
  <c r="H24" i="9"/>
  <c r="I24" i="9"/>
  <c r="I21" i="9"/>
  <c r="I25" i="9"/>
  <c r="H22" i="9"/>
  <c r="H50" i="9"/>
  <c r="H25" i="9"/>
  <c r="I22" i="9"/>
  <c r="H18" i="9"/>
  <c r="J13" i="9"/>
  <c r="M13" i="9" s="1"/>
  <c r="I18" i="9"/>
  <c r="G18" i="9"/>
  <c r="J17" i="9"/>
  <c r="J10" i="9"/>
  <c r="M10" i="9" s="1"/>
  <c r="J12" i="9"/>
  <c r="M12" i="9" s="1"/>
  <c r="D18" i="9"/>
  <c r="J9" i="9"/>
  <c r="M9" i="9" s="1"/>
  <c r="J11" i="9"/>
  <c r="J15" i="9"/>
  <c r="M15" i="9" s="1"/>
  <c r="J14" i="9"/>
  <c r="M14" i="9" s="1"/>
  <c r="J8" i="9"/>
  <c r="M8" i="9" s="1"/>
  <c r="J25" i="9" l="1"/>
  <c r="M17" i="9"/>
  <c r="J22" i="9"/>
  <c r="J68" i="9" s="1"/>
  <c r="M11" i="9"/>
  <c r="H48" i="9"/>
  <c r="J23" i="9"/>
  <c r="J50" i="9" s="1"/>
  <c r="J24" i="9"/>
  <c r="J21" i="9"/>
  <c r="J48" i="9" s="1"/>
  <c r="H26" i="9"/>
  <c r="H53" i="9" s="1"/>
  <c r="J69" i="9"/>
  <c r="I68" i="9"/>
  <c r="I49" i="9"/>
  <c r="I71" i="9"/>
  <c r="I52" i="9"/>
  <c r="I26" i="9"/>
  <c r="I67" i="9"/>
  <c r="I48" i="9"/>
  <c r="J52" i="9"/>
  <c r="J71" i="9"/>
  <c r="I50" i="9"/>
  <c r="I69" i="9"/>
  <c r="H71" i="9"/>
  <c r="H52" i="9"/>
  <c r="H49" i="9"/>
  <c r="H68" i="9"/>
  <c r="I51" i="9"/>
  <c r="I70" i="9"/>
  <c r="H70" i="9"/>
  <c r="H51" i="9"/>
  <c r="J18" i="9"/>
  <c r="M18" i="9" l="1"/>
  <c r="J49" i="9"/>
  <c r="J26" i="9"/>
  <c r="J72" i="9" s="1"/>
  <c r="J67" i="9"/>
  <c r="H72" i="9"/>
  <c r="J70" i="9"/>
  <c r="J51" i="9"/>
  <c r="I53" i="9"/>
  <c r="I72" i="9"/>
  <c r="J53" i="9" l="1"/>
  <c r="O16" i="5"/>
  <c r="G15" i="5"/>
  <c r="F15" i="5"/>
  <c r="E15" i="5"/>
  <c r="D15" i="5"/>
  <c r="C15" i="5"/>
  <c r="L22" i="5"/>
  <c r="N21" i="5"/>
  <c r="M21" i="5"/>
  <c r="P22" i="5"/>
  <c r="O22" i="5"/>
  <c r="P21" i="5"/>
  <c r="O21" i="5"/>
  <c r="N20" i="5"/>
  <c r="B23" i="5"/>
  <c r="D24" i="5"/>
  <c r="M20" i="5"/>
  <c r="L21" i="5"/>
  <c r="J12" i="5"/>
  <c r="S12" i="5" s="1"/>
  <c r="I12" i="5"/>
  <c r="H12" i="5"/>
  <c r="Q12" i="5" s="1"/>
  <c r="J11" i="5"/>
  <c r="S11" i="5" s="1"/>
  <c r="I11" i="5"/>
  <c r="R11" i="5" s="1"/>
  <c r="H11" i="5"/>
  <c r="Q11" i="5" s="1"/>
  <c r="J10" i="5"/>
  <c r="H10" i="5"/>
  <c r="J9" i="5"/>
  <c r="I9" i="5"/>
  <c r="H9" i="5"/>
  <c r="S8" i="5"/>
  <c r="I8" i="5"/>
  <c r="R8" i="5" s="1"/>
  <c r="H8" i="5"/>
  <c r="Q8" i="5" s="1"/>
  <c r="J7" i="5"/>
  <c r="I7" i="5"/>
  <c r="R7" i="5" s="1"/>
  <c r="H7" i="5"/>
  <c r="H20" i="5" s="1"/>
  <c r="J6" i="5"/>
  <c r="I6" i="5"/>
  <c r="H6" i="5"/>
  <c r="J5" i="5"/>
  <c r="I5" i="5"/>
  <c r="H5" i="5"/>
  <c r="P12" i="5"/>
  <c r="P11" i="5"/>
  <c r="P10" i="5"/>
  <c r="P9" i="5"/>
  <c r="P8" i="5"/>
  <c r="P7" i="5"/>
  <c r="P5" i="5"/>
  <c r="O12" i="5"/>
  <c r="O11" i="5"/>
  <c r="O10" i="5"/>
  <c r="O9" i="5"/>
  <c r="O8" i="5"/>
  <c r="O7" i="5"/>
  <c r="O5" i="5"/>
  <c r="N12" i="5"/>
  <c r="N11" i="5"/>
  <c r="N10" i="5"/>
  <c r="N9" i="5"/>
  <c r="N8" i="5"/>
  <c r="N7" i="5"/>
  <c r="N5" i="5"/>
  <c r="M12" i="5"/>
  <c r="M11" i="5"/>
  <c r="M10" i="5"/>
  <c r="M9" i="5"/>
  <c r="M8" i="5"/>
  <c r="M7" i="5"/>
  <c r="M5" i="5"/>
  <c r="L12" i="5"/>
  <c r="L11" i="5"/>
  <c r="L10" i="5"/>
  <c r="L9" i="5"/>
  <c r="L8" i="5"/>
  <c r="L7" i="5"/>
  <c r="L5" i="5"/>
  <c r="K12" i="5"/>
  <c r="K11" i="5"/>
  <c r="K10" i="5"/>
  <c r="K9" i="5"/>
  <c r="K8" i="5"/>
  <c r="K7" i="5"/>
  <c r="K5" i="5"/>
  <c r="B15" i="5"/>
  <c r="K22" i="5"/>
  <c r="K21" i="5"/>
  <c r="B20" i="5"/>
  <c r="J14" i="5" l="1"/>
  <c r="H21" i="5"/>
  <c r="H16" i="5"/>
  <c r="Q16" i="5" s="1"/>
  <c r="H14" i="5"/>
  <c r="R10" i="5"/>
  <c r="I21" i="5"/>
  <c r="R21" i="5" s="1"/>
  <c r="I16" i="5"/>
  <c r="R16" i="5" s="1"/>
  <c r="I14" i="5"/>
  <c r="S10" i="5"/>
  <c r="J21" i="5"/>
  <c r="S21" i="5" s="1"/>
  <c r="J16" i="5"/>
  <c r="S16" i="5" s="1"/>
  <c r="L16" i="5"/>
  <c r="C17" i="5"/>
  <c r="K16" i="5"/>
  <c r="G17" i="5"/>
  <c r="P16" i="5"/>
  <c r="M16" i="5"/>
  <c r="N16" i="5"/>
  <c r="Q21" i="5"/>
  <c r="R12" i="5"/>
  <c r="Q5" i="5"/>
  <c r="H23" i="5"/>
  <c r="S7" i="5"/>
  <c r="J20" i="5"/>
  <c r="Q9" i="5"/>
  <c r="H22" i="5"/>
  <c r="Q22" i="5" s="1"/>
  <c r="S5" i="5"/>
  <c r="J23" i="5"/>
  <c r="J22" i="5"/>
  <c r="S22" i="5" s="1"/>
  <c r="I15" i="5"/>
  <c r="I20" i="5"/>
  <c r="R5" i="5"/>
  <c r="I23" i="5"/>
  <c r="R9" i="5"/>
  <c r="I22" i="5"/>
  <c r="R22" i="5" s="1"/>
  <c r="S9" i="5"/>
  <c r="J15" i="5"/>
  <c r="H15" i="5"/>
  <c r="Q7" i="5"/>
  <c r="K20" i="5"/>
  <c r="M22" i="5"/>
  <c r="N22" i="5"/>
  <c r="L20" i="5"/>
  <c r="E17" i="5"/>
  <c r="Q10" i="5"/>
  <c r="C24" i="5"/>
  <c r="F17" i="5"/>
  <c r="D17" i="5"/>
  <c r="Q20" i="5"/>
  <c r="O20" i="5"/>
  <c r="P20" i="5"/>
  <c r="B17" i="5"/>
  <c r="B24" i="5"/>
  <c r="H24" i="5" l="1"/>
  <c r="I17" i="5"/>
  <c r="I24" i="5"/>
  <c r="R20" i="5"/>
  <c r="J24" i="5"/>
  <c r="H17" i="5"/>
  <c r="J17" i="5"/>
  <c r="S20" i="5"/>
  <c r="F85" i="8" l="1"/>
  <c r="F91" i="8" s="1"/>
  <c r="F82" i="8"/>
  <c r="F80" i="8"/>
  <c r="E82" i="8"/>
  <c r="E80" i="8"/>
  <c r="E89" i="8" l="1"/>
  <c r="E90" i="8"/>
  <c r="E92" i="8" s="1"/>
  <c r="F89" i="8"/>
  <c r="F90" i="8"/>
  <c r="F92" i="8" s="1"/>
  <c r="D109" i="8"/>
  <c r="D108" i="8"/>
  <c r="D107" i="8"/>
  <c r="D74" i="8"/>
  <c r="D73" i="8"/>
  <c r="D72" i="8"/>
  <c r="D71" i="8"/>
  <c r="D55" i="8"/>
  <c r="D54" i="8"/>
  <c r="D53" i="8"/>
  <c r="D52" i="8"/>
  <c r="D36" i="8"/>
  <c r="D35" i="8"/>
  <c r="D34" i="8"/>
  <c r="D33" i="8"/>
  <c r="D17" i="8"/>
  <c r="D16" i="8"/>
  <c r="D15" i="8"/>
  <c r="D14" i="8"/>
  <c r="D18" i="8" l="1"/>
  <c r="D37" i="8"/>
  <c r="D56" i="8"/>
  <c r="D75" i="8"/>
  <c r="D110" i="8"/>
  <c r="D22" i="7" l="1"/>
  <c r="E38" i="4" l="1"/>
  <c r="J16" i="4"/>
  <c r="D31" i="4"/>
  <c r="D16" i="4"/>
  <c r="U15" i="5" l="1"/>
  <c r="M15" i="5" s="1"/>
  <c r="U23" i="5"/>
  <c r="L23" i="5" s="1"/>
  <c r="L6" i="5"/>
  <c r="K6" i="5"/>
  <c r="M6" i="5"/>
  <c r="U14" i="5"/>
  <c r="L14" i="5" s="1"/>
  <c r="M14" i="5" l="1"/>
  <c r="K23" i="5"/>
  <c r="U24" i="5"/>
  <c r="K15" i="5"/>
  <c r="L15" i="5"/>
  <c r="U17" i="5"/>
  <c r="K14" i="5"/>
  <c r="M23" i="5"/>
  <c r="M17" i="5" l="1"/>
  <c r="L17" i="5"/>
  <c r="K17" i="5"/>
  <c r="M24" i="5"/>
  <c r="K24" i="5"/>
  <c r="L24" i="5"/>
  <c r="O6" i="5"/>
  <c r="P6" i="5"/>
  <c r="N6" i="5"/>
  <c r="V23" i="5"/>
  <c r="P23" i="5" s="1"/>
  <c r="W6" i="5"/>
  <c r="W23" i="5" s="1"/>
  <c r="W15" i="5"/>
  <c r="Q15" i="5" s="1"/>
  <c r="V14" i="5"/>
  <c r="O14" i="5" s="1"/>
  <c r="V15" i="5"/>
  <c r="N15" i="5" s="1"/>
  <c r="V17" i="5" l="1"/>
  <c r="N14" i="5"/>
  <c r="P14" i="5"/>
  <c r="V24" i="5"/>
  <c r="P15" i="5"/>
  <c r="O23" i="5"/>
  <c r="S23" i="5"/>
  <c r="W24" i="5"/>
  <c r="R23" i="5"/>
  <c r="Q23" i="5"/>
  <c r="W17" i="5"/>
  <c r="R15" i="5"/>
  <c r="N23" i="5"/>
  <c r="S15" i="5"/>
  <c r="W14" i="5"/>
  <c r="R6" i="5"/>
  <c r="S6" i="5"/>
  <c r="Q6" i="5"/>
  <c r="O15" i="5"/>
  <c r="N24" i="5" l="1"/>
  <c r="O24" i="5"/>
  <c r="P24" i="5"/>
  <c r="N17" i="5"/>
  <c r="O17" i="5"/>
  <c r="P17" i="5"/>
  <c r="S14" i="5"/>
  <c r="R14" i="5"/>
  <c r="Q14" i="5"/>
  <c r="S17" i="5"/>
  <c r="Q17" i="5"/>
  <c r="R17" i="5"/>
  <c r="S24" i="5"/>
  <c r="Q24" i="5"/>
  <c r="R24" i="5"/>
</calcChain>
</file>

<file path=xl/sharedStrings.xml><?xml version="1.0" encoding="utf-8"?>
<sst xmlns="http://schemas.openxmlformats.org/spreadsheetml/2006/main" count="1063" uniqueCount="493">
  <si>
    <t>ARM is committed to the Ten Principles of the United Nations Global Compact (UNGC), which aim to mobilise companies to align their operations and strategies with universal principles on human rights, labour, the environment and anti-corruption. The Principles are derived from the Universal Declaration of Human Rights, the International Labour Organization’s Declaration on Fundamental Principles and Rights at Work, the Rio Declaration on Environment and Development, and the United Nations Convention Against Corruption.</t>
  </si>
  <si>
    <t>Embedding these principles into business practices promotes a sustainable and inclusive future, and supports contributions towards achieving the UN Sustainable Development Goals (page 3 of this supplement).</t>
  </si>
  <si>
    <t>The social and ethics committee monitors the company’s activities in the context of these principles.</t>
  </si>
  <si>
    <t>UNGC Principles</t>
  </si>
  <si>
    <t>Global Compact</t>
  </si>
  <si>
    <t>1.</t>
  </si>
  <si>
    <t>2.</t>
  </si>
  <si>
    <t>Businesses should support and respect the protection of internationally proclaimed human rights.</t>
  </si>
  <si>
    <t>Businesses should make sure that they are not complicit in human rights abuses.</t>
  </si>
  <si>
    <t>3.</t>
  </si>
  <si>
    <t>4.</t>
  </si>
  <si>
    <t>5.</t>
  </si>
  <si>
    <t>6.</t>
  </si>
  <si>
    <t>7.</t>
  </si>
  <si>
    <t>8.</t>
  </si>
  <si>
    <t>9.</t>
  </si>
  <si>
    <t>10.</t>
  </si>
  <si>
    <t>Businesses should uphold the freedom of association and the effective recognition of the right to collective bargaining.</t>
  </si>
  <si>
    <t>Businesses should uphold the elimination of all forms of forced and compulsory labour.</t>
  </si>
  <si>
    <t>Businesses should uphold the effective abolition of child labour.</t>
  </si>
  <si>
    <t>Businesses should uphold the elimination of discrimination in respect of employment and occupation.</t>
  </si>
  <si>
    <t>Businesses should support a precautionary approach to environmental challenges.</t>
  </si>
  <si>
    <t>Businesses should undertake initiatives to promote greater environmental responsibility.</t>
  </si>
  <si>
    <t>Businesses should encourage the development and diffusion of environmentally friendly technologies.</t>
  </si>
  <si>
    <t>Businesses should work against corruption in all its forms, including extortion and bribery.</t>
  </si>
  <si>
    <t>Ethics and human rights</t>
  </si>
  <si>
    <t>•  Social and ethics committee chairman’s report (pages 18 to 22)
•  Our approach to sustainable value creation (pages 30 to 31)
•  Governance overview (page 32)</t>
  </si>
  <si>
    <t>Fair labour practices</t>
  </si>
  <si>
    <t>•  Human resources management (pages 94 to 104)
•  Human rights (page 111)
•  Social and ethics committee chairman’s report (pages 18 to 22)</t>
  </si>
  <si>
    <t>Environmental stewardship</t>
  </si>
  <si>
    <t>• Environment (pages 51 to 77)
• Biodiversity tables (pages 22 to 28 of this supplement)</t>
  </si>
  <si>
    <t>The climate change and water report is available on our website www.arm.co.za</t>
  </si>
  <si>
    <t>•  Social and ethics committee chairman’s report (pages 18 to 22)
•  Our approach to sustainable value creation (pages 30 to 31)
•  Governance overview (page 32)
•  Corporate governance (page 133)</t>
  </si>
  <si>
    <t>•  Environment (pages 51 to 77)
•  Biodiversity tables (pages 22 to 28 of this supplement)</t>
  </si>
  <si>
    <t>The 17 SDGs are a call to action to drive a global collaboration to end poverty, protect the planet and ensure that by 2030 all people enjoy peace and prosperity.</t>
  </si>
  <si>
    <t>The underlying targets in each SDG aim to achieve the goals set in the 2030 Agenda for Sustainable Development by ensuring that growth and development address the world’s many urgent social and environmental challenges.</t>
  </si>
  <si>
    <t>SDG</t>
  </si>
  <si>
    <t>How ARM contributes</t>
  </si>
  <si>
    <t>For more information</t>
  </si>
  <si>
    <t xml:space="preserve">We contribute to the national and local economies by providing direct employment, sourcing goods and services locally where possible, paying taxes and royalties, building capacity in local communities, providing educational support for community schools and promoting economic activity through enterprise and supplier development initiatives. Infrastructure projects under local economic development (LED) programmes align with local government priorities and support community resilience by prioritising essential services such as water infrastructure in the water-scarce Northern Cape. Corporate social investment (CSI) programmes provide support for the poor, sick and vulnerable in local communities. </t>
  </si>
  <si>
    <t>• Our value contribution (pages 14 and 15)
• Human resources management (pages 94 to 104)
• Community impacts (pages 106 to 111)</t>
  </si>
  <si>
    <t>Mining has impacts on water, land and biodiversity resources in traditionally agricultural areas, which may be a concern for farmers and local communities, with the potential to become a source of social conflict. Our precautionary approach to environmental stewardship includes managing our impacts on natural resources, engaging about water at the catchment level, consultative land management, including biodiversity conservation, and rehabilitation and closure planning. The focus of our CSI programmes includes projects that support the poor and vulnerable, including infants.</t>
  </si>
  <si>
    <t>• Environment (pages 51 to 77)
• Community impacts (pages 106 to 111)</t>
  </si>
  <si>
    <t xml:space="preserve"> Our wellness programme integrates safety, occupational hygiene and health, TB, HIV and Aids, and chronic disease management. Ongoing protocols are in place to ensure the health and wellbeing of employees and contractors during Covid-19. ARM operations support awareness, testing campaigns and outreach initiatives to address TB, HIV and Aids among employees and in communities.</t>
  </si>
  <si>
    <t>Beeshoek, Black Rock, Khumani, Modikwa and Two Rivers mines partner with the provincial Department of Health through Memorandums of Understanding (MoUs) to strengthen the implementation of provincial TB, HIV and Aids, STIs and chronic disease management strategies, and extend primary healthcare services to contractors and communities. These mines were approved as Covid-19 vaccination sites for employees and local communities to support the government vaccination drive.</t>
  </si>
  <si>
    <t>Black Rock Mine partners with the Northern Cape DoH to provide primary healthcare services to the Black Rock community.</t>
  </si>
  <si>
    <t>CSI and LED projects at the operations focus on building capacity in local communities and prioritise women, HIV and Aids projects, advancing people living with disabilities, youth and the socially destitute. Projects in F2022 included donating and distributing masks, hand sanitiser and thermometers to local schools to mitigate the spread of Covid-19, refurbishing a hospital ward, donating medical equipment and a three-year health screening and promotion project at local schools.</t>
  </si>
  <si>
    <t>• Occupational health and wellness (pages 85 to 93)
• Community impacts (pages 106 to 111)</t>
  </si>
  <si>
    <t>ARM works with local government to increase local capacity and through technical, vocational and educational training programmes for the current and future workforce. Learnership programmes and our graduate development programme provide opportunities for unemployed youth. Adult education and training (AET) provided at ARM operations to employees and community members helps to improve literacy and numeracy.</t>
  </si>
  <si>
    <t>CSI and LED projects and the ARM BBBEE Trust include investments in infrastructure to build/upgrade or furnish schools. Contributions from the operations during the year included donating school uniforms, constructing an early childhood development centre and donating mobile classrooms to local schools and communities for AET.</t>
  </si>
  <si>
    <t>• Human resources management (pages 94 to 104)
• Community impacts (pages 106 to 111)
• Our value contribution (pages 14 and 15)</t>
  </si>
  <si>
    <t>ARM promotes gender diversity through Women in Mining committees at operations, a Female Leader Profile, a gender mainstreaming project and Women Development and Women in Leadership Development training programmes. Training programmes include a focus on women development. We actively recognise women’s rights to property and resources, include women as stakeholders in consultation processes, and create inclusive access to jobs and economic opportunities. ARM’s CSI and LED projects focus on building capacity in local communities and prioritise women.</t>
  </si>
  <si>
    <t>• Human resources management (pages 94 to 104)
• Community impacts (pages 106 to 111)</t>
  </si>
  <si>
    <t>Water is essential for production and for the health and wellbeing of employees and surrounding communities. We consider water availability and quality in project planning, operational and closure considerations and consult with regulators and communities to ensure this essential resource is responsibly managed and shared.</t>
  </si>
  <si>
    <t>ARM’s ongoing focus on improving water reporting promotes water-use efficiency and all operations run closed-circuit water systems to the extent possible to maximise recycling and minimise discharge into the environment. We are setting context-based water targets.</t>
  </si>
  <si>
    <t>Promoting water access and improving water infrastructure for schools and communities is a focus for our LED and CSI programmes and the ARM Trust. In F2022 this included providing water infrastructure to provide clean water in local communities, providing sanitation to households, donating a water truck and removing invasive alien plants along riverbeds.</t>
  </si>
  <si>
    <r>
      <t xml:space="preserve">• Environment (pages 51 to 77)
• Community impacts (pages 106 to 111)
• 2022 climate change and water report available on our website </t>
    </r>
    <r>
      <rPr>
        <b/>
        <sz val="11"/>
        <color indexed="8"/>
        <rFont val="Calibri"/>
        <family val="2"/>
      </rPr>
      <t>www.arm.co.za</t>
    </r>
  </si>
  <si>
    <t>Our operations use significant energy and improving energy efficiency reduces costs and carbon emissions. We continue to actively explore opportunities to invest in renewable energy technologies and procure clean energy from renewable sources. The metals ARM produces are used in clean energy solutions.</t>
  </si>
  <si>
    <r>
      <t xml:space="preserve">• Environment (pages 51 to 77)
• Our value contribution (pages 14 and 15)
• 2022 climate change and water report available on our website </t>
    </r>
    <r>
      <rPr>
        <b/>
        <sz val="11"/>
        <color indexed="8"/>
        <rFont val="Calibri"/>
        <family val="2"/>
      </rPr>
      <t>www.arm.co.za</t>
    </r>
  </si>
  <si>
    <t xml:space="preserve">The metals and alloys our operations produce play a key role in the infrastructure that promotes economic growth.  We provide direct and indirect employment, promote entrepreneurship and grow small,  medium and micro-enterprises (SMMEs) through enterprise and supplier development programmes. 
Preferencing local procurement creates large economic multipliers. </t>
  </si>
  <si>
    <t xml:space="preserve">Skills development initiatives include opportunities for unemployed youth and graduates. Internal benchmarking ensures equal pay for work for equal value. 
ARM’s safety initiatives promote safe and secure work environments and we have controls in place to ensure that labour rights are protected,  and that we do not use forced or child labour.  A diversity programme is in place that includes a focus on raising awareness regarding people with disability (PWD) and increasing PWD representation wherever practical. </t>
  </si>
  <si>
    <t xml:space="preserve">The metals and alloys our operations produce are essential parts of the infrastructure that supports industrialisation. Developing, operating and mining requires a meaningful investment in infrastructure, particularly in remote areas. Our LED projects include significant investments in community infrastructure that supports economic development and human wellbeing. </t>
  </si>
  <si>
    <t xml:space="preserve">ARM’s enterprise and supplier development programmes support entrepreneurs and SMMEs, and help to include them in the mining value chain. These initiatives prioritise support for historically disadvantaged people and thereby promote inclusive growth. ARM conducts research and development to identify innovative applications in mining technology. </t>
  </si>
  <si>
    <t>• Community impacts (pages 106 to 111)</t>
  </si>
  <si>
    <t xml:space="preserve">The code of conduct emphasises our resolute stance against unfair discrimination and  we promote equality and the inclusion of previously disadvantaged groups, 
including women, and people with disabilities. We embrace an inclusive approach to community consultation and participation in decision-making. </t>
  </si>
  <si>
    <t>• Human resources management (pages 94 to 104)
• Stakeholder engagement (pages 42 to 49)
• Community impacts (pages 106 to 111)</t>
  </si>
  <si>
    <t xml:space="preserve">ARM’s housing strategy promotes access to decent accommodation by helping employees access affordable housing. Our operations produce metals and alloys that are essential for infrastructure development and constructing cities. Our LED infrastructure projects support community resilience and provide basic services including access to water, sewage services, schools and roads. </t>
  </si>
  <si>
    <t>• Our value contribution (pages 14 and 15)
• Community impacts (pages 106 to 111)</t>
  </si>
  <si>
    <t>Sustainable practices and environmental responsibility inform the way we approach our activities. The waste management programme aims to reduce waste production, promote recycling wherever possible and ensure safe disposal at appropriate facilities. ARM is committed to tailings management and standards that align with national and global good practices to preserve health, safety, and the environment during all phases of the mining life cycle. Water discharges that are below the quality specified in their WULs are reported to the relevant authorities and clean-up and mitigation action undertaken. Air emissions at Cato
Ridge Works are managed by cleaning equipment in line with its air emission licence. The information in the integrated annual report and this ESG report demonstrate ARM’s integrated approach to sustainability reporting.</t>
  </si>
  <si>
    <t>• Our value contribution (pages 14 and 15)
• Environment (pages 51 to 77)</t>
  </si>
  <si>
    <t>We report publicly our carbon emissions in this ESG report and in the 2022 climate change and water report. We have set a 2050 greenhouse gas emissions reduction target. Carbon emission reduction targets are included in executive incentives. We address climate change by reducing our carbon footprint and by engaging in dialogue with stakeholders to enhance adaptive capacities and integrate climate change measures into policies and strategies.</t>
  </si>
  <si>
    <r>
      <t xml:space="preserve">• Environment (pages 51 to 77)
• 2022 climate change and water report available on our website </t>
    </r>
    <r>
      <rPr>
        <b/>
        <sz val="11"/>
        <color indexed="8"/>
        <rFont val="Calibri"/>
        <family val="2"/>
      </rPr>
      <t>www.arm.co.za</t>
    </r>
  </si>
  <si>
    <t>ARM operations are all inland and do not have a direct impact on marine resources. Our approach to water management aims to maximise recycling and minimise discharge into the environment, including freshwater ecosystems such as rivers and streams. We work closely with our partners to ensure safe and responsible shipping with minimal risk to marine ecology.</t>
  </si>
  <si>
    <r>
      <t xml:space="preserve">• Our value chain (page 111)
• Environment (pages 51 to 77)
• 2022 climate change and water report available on our website </t>
    </r>
    <r>
      <rPr>
        <b/>
        <sz val="11"/>
        <color indexed="8"/>
        <rFont val="Calibri"/>
        <family val="2"/>
      </rPr>
      <t>www.arm.co.za</t>
    </r>
  </si>
  <si>
    <t>We acknowledge our responsibility to conserve biodiversity around our operations, particularly in the context of the declining state of global biodiversity. Our approach to biodiversity conservation aligns with the ICMM Position Statement on Mining and Protected Areas. We are committed to net positive biodiversity impact, or to compensation for negative impact, as appropriate.</t>
  </si>
  <si>
    <t>16. PEACE, JUSTICE AND 
STRONG INSTITUTION</t>
  </si>
  <si>
    <t>We respect human rights, provide access to information, support representative decision-making, work to avoid company-community conflict and carefully manage our security approaches to ensure they decrease rather than increase the likelihood of conflict. ARM has a zero-tolerance approach to unethical and improper conduct, including bribery, corruption and money laundering. We commit to transparency across the scope of our activities that impact society, from transparency of mineral revenues and payments to transparency in commitments made to local communities.</t>
  </si>
  <si>
    <t>• Stakeholder engagement (pages 42 to 49)
• Social and ethics committee chairman’s report (pages 18 to 22)
• Our approach to sustainable value creation (pages 30 and 31)
• Ethics (page 32)
• Human rights (page 111)</t>
  </si>
  <si>
    <t>We believe in partnering on SDG-related challenges at local, national and global levels and in collaborative approaches to sustainable development with all our stakeholders. We participate in public-private partnerships to promote community health (see goal 3) and collaborate with public and private-sector stakeholders to promote water security and coordinate community development.</t>
  </si>
  <si>
    <r>
      <t xml:space="preserve">• Stakeholder engagement (pages 42 to 49)
• Our approach to sustainable value creation (pages 30 and 31)
• Environment (pages 51 to 77)
• 2022 climate change and water report available on our website </t>
    </r>
    <r>
      <rPr>
        <b/>
        <sz val="11"/>
        <color indexed="8"/>
        <rFont val="Calibri"/>
        <family val="2"/>
      </rPr>
      <t>www.arm.co.za</t>
    </r>
    <r>
      <rPr>
        <sz val="11"/>
        <color theme="1"/>
        <rFont val="Calibri"/>
        <family val="2"/>
        <scheme val="minor"/>
      </rPr>
      <t xml:space="preserve">
• Community impacts (pages 106 to 111)</t>
    </r>
  </si>
  <si>
    <t>NO POVERTY</t>
  </si>
  <si>
    <t>NO HUNGER</t>
  </si>
  <si>
    <t>GOOD HEALTH 
AND WELL BEING</t>
  </si>
  <si>
    <t>QUALITY EDUCATION</t>
  </si>
  <si>
    <t>GENDER EQUAILTY</t>
  </si>
  <si>
    <t>CLEAN WATER
AND SANITATION</t>
  </si>
  <si>
    <t>AFFORDABLE AND CLEANENERGY</t>
  </si>
  <si>
    <t>DECENT WORK AND 
ECONOMIC GROWTH</t>
  </si>
  <si>
    <t>INDUSTRY AND INNOVATION
AND INFRASTRUCTURE</t>
  </si>
  <si>
    <t>REDUCED
INEQULITIES</t>
  </si>
  <si>
    <t>11.</t>
  </si>
  <si>
    <t>SUSTAINABLE CITIES
AND COMMUNITIES</t>
  </si>
  <si>
    <t>12.</t>
  </si>
  <si>
    <t>RESPONSIBLE CONSUMPTION 
AND PRODUCTION</t>
  </si>
  <si>
    <t>13.</t>
  </si>
  <si>
    <t>CLIMATE 
ACTION</t>
  </si>
  <si>
    <t xml:space="preserve">14. </t>
  </si>
  <si>
    <t>LIFE BELOW 
WATER</t>
  </si>
  <si>
    <t>15.</t>
  </si>
  <si>
    <t>LIFE ON LAND</t>
  </si>
  <si>
    <t>16.</t>
  </si>
  <si>
    <t>17.</t>
  </si>
  <si>
    <t>PARTNERSHIP 
FOR THE GOALS</t>
  </si>
  <si>
    <t>Operation</t>
  </si>
  <si>
    <t>LTIFR</t>
  </si>
  <si>
    <t>0.06</t>
  </si>
  <si>
    <t>0.07</t>
  </si>
  <si>
    <t>0.13</t>
  </si>
  <si>
    <t>0.33</t>
  </si>
  <si>
    <t>–</t>
  </si>
  <si>
    <t>Khumani Mine</t>
  </si>
  <si>
    <t>0.20</t>
  </si>
  <si>
    <t>0.04</t>
  </si>
  <si>
    <t>0.68</t>
  </si>
  <si>
    <t>SHEQ qualification</t>
  </si>
  <si>
    <t>F2022</t>
  </si>
  <si>
    <t>F2021</t>
  </si>
  <si>
    <t>F2020</t>
  </si>
  <si>
    <t>FERROUS DIVISION</t>
  </si>
  <si>
    <t>Machadodorp Works</t>
  </si>
  <si>
    <t>PLATINUM DIVISION</t>
  </si>
  <si>
    <t>Modikwa Mine</t>
  </si>
  <si>
    <t>0.58</t>
  </si>
  <si>
    <t>0.80</t>
  </si>
  <si>
    <t>Nkomati Mine</t>
  </si>
  <si>
    <t>0.14</t>
  </si>
  <si>
    <t>Two Rivers Mine</t>
  </si>
  <si>
    <t>ISO 9001, ISO 14001 and ISO 45001</t>
  </si>
  <si>
    <t>0.25</t>
  </si>
  <si>
    <t>0.42</t>
  </si>
  <si>
    <t>Sustainability data tables</t>
  </si>
  <si>
    <t>The United Nations Sustainable Development Goals (SDGs)</t>
  </si>
  <si>
    <t>ARM’s reporting against the UN Global Compact</t>
  </si>
  <si>
    <t>Beeshoek Mine</t>
  </si>
  <si>
    <t>Black Rock Mine</t>
  </si>
  <si>
    <t>Total</t>
  </si>
  <si>
    <t>Section 54 notices</t>
  </si>
  <si>
    <t>Shifts or part thereof affected</t>
  </si>
  <si>
    <t>Section 54 and Section 55 notices</t>
  </si>
  <si>
    <t>Number of employees per safety stats</t>
  </si>
  <si>
    <t>Number of contractors per safety stats</t>
  </si>
  <si>
    <t>Blackrock Mine</t>
  </si>
  <si>
    <t>Cato Ridge Works</t>
  </si>
  <si>
    <t>ARM total</t>
  </si>
  <si>
    <t>Ferrous division</t>
  </si>
  <si>
    <t>Platinum division</t>
  </si>
  <si>
    <t>Lost-time injury frequency rate</t>
  </si>
  <si>
    <t>Employees</t>
  </si>
  <si>
    <t>Contractors</t>
  </si>
  <si>
    <t>Fatalities</t>
  </si>
  <si>
    <t>Lost-time
injuries</t>
  </si>
  <si>
    <t>Recordable
injuries</t>
  </si>
  <si>
    <t>Fatality frequency
rate</t>
  </si>
  <si>
    <t>Recordable injury 
frequency rate</t>
  </si>
  <si>
    <t>Lost-time injury 
frequency rate</t>
  </si>
  <si>
    <t>Fatality frequency 
rate</t>
  </si>
  <si>
    <t>Average total hours worked</t>
  </si>
  <si>
    <t>By region</t>
  </si>
  <si>
    <t>Northern Cape (Beeshoek, Black Rock and Khumani mines)</t>
  </si>
  <si>
    <t>Safety definitions</t>
  </si>
  <si>
    <t>ARM considers contractors as employees from a health and safety point of view and statistics include contractor hours worked, as well as injuries sustained, in line with legislation and industry standards.</t>
  </si>
  <si>
    <t>Reportable accident MHSA</t>
  </si>
  <si>
    <t>Reportable accident OHSA</t>
  </si>
  <si>
    <t>Section 54 of the MHSA</t>
  </si>
  <si>
    <t>Provides for an Inspector of Mines, who has reason to believe that any occurrence, practice or condition at a mine endangers or may endanger the health or safety of any person at the mine, to give any instruction necessary to protect the health or safety of persons at the mine,
including an instruction that operations at the mine or a part of the mine be halted.</t>
  </si>
  <si>
    <t>Section 55 of the MHSA</t>
  </si>
  <si>
    <t>Allows for an Inspector of Mines, who has reason to believe that an  employer has failed to comply with any provision of the Mine Health and Safety Act, to instruct that employer in writing to take any steps that the Inspector considers necessary to comply with the provision.</t>
  </si>
  <si>
    <t>Occupational health and wellness</t>
  </si>
  <si>
    <t>Chronic conditions</t>
  </si>
  <si>
    <t>Chronic conditions % of workforce</t>
  </si>
  <si>
    <t>Hypertension</t>
  </si>
  <si>
    <t>16.0%</t>
  </si>
  <si>
    <t>14.5%</t>
  </si>
  <si>
    <t>Diabetes type 1</t>
  </si>
  <si>
    <t>0.5%</t>
  </si>
  <si>
    <t>0.2%</t>
  </si>
  <si>
    <t>Diabetes type 2</t>
  </si>
  <si>
    <t>3.3%</t>
  </si>
  <si>
    <t>3.0%</t>
  </si>
  <si>
    <t>Epilepsy</t>
  </si>
  <si>
    <t>0.07%</t>
  </si>
  <si>
    <t>0.05%</t>
  </si>
  <si>
    <t>Audiometric examinations</t>
  </si>
  <si>
    <t>Number of tests performed</t>
  </si>
  <si>
    <t>32 851</t>
  </si>
  <si>
    <t>34 744</t>
  </si>
  <si>
    <t>Percentage of total (referred/performed)</t>
  </si>
  <si>
    <t>Number of tests submitted for compensation</t>
  </si>
  <si>
    <t>Percentage of total (comp. submit./performed)</t>
  </si>
  <si>
    <t>0.04%</t>
  </si>
  <si>
    <t>Number of cases compensated</t>
  </si>
  <si>
    <t>Percentage of total (compensated/referred)</t>
  </si>
  <si>
    <t>0.7%</t>
  </si>
  <si>
    <t>Shifts in PLH (percentage loss of hearing)</t>
  </si>
  <si>
    <t>PLH &gt;5% to &lt;10%</t>
  </si>
  <si>
    <t>1.4%</t>
  </si>
  <si>
    <t>PLH &gt;10%</t>
  </si>
  <si>
    <t>0.8%</t>
  </si>
  <si>
    <t>Noise-induced hearing loss per operation</t>
  </si>
  <si>
    <t>Submitted
for
compen-
sation</t>
  </si>
  <si>
    <t>HIV and Aids management</t>
  </si>
  <si>
    <t>CVT sessions</t>
  </si>
  <si>
    <t>Employees tested</t>
  </si>
  <si>
    <t>Enrolled in disease management programmes</t>
  </si>
  <si>
    <t>Employees on ART</t>
  </si>
  <si>
    <t>C2022</t>
  </si>
  <si>
    <t>C2021</t>
  </si>
  <si>
    <t>C2020</t>
  </si>
  <si>
    <t>Passive screening tests</t>
  </si>
  <si>
    <t>56 144</t>
  </si>
  <si>
    <t>43 301</t>
  </si>
  <si>
    <t>New PTB cases</t>
  </si>
  <si>
    <t>Cured</t>
  </si>
  <si>
    <t>Cure rate</t>
  </si>
  <si>
    <t>MDR/XDR cases</t>
  </si>
  <si>
    <t>Environment</t>
  </si>
  <si>
    <t>Corporate ofﬁce</t>
  </si>
  <si>
    <t>Electricity (MW/h) – 100% basis</t>
  </si>
  <si>
    <t>Diesel consumption (000 litres) – 100% basis</t>
  </si>
  <si>
    <t>Workforce breakdown</t>
  </si>
  <si>
    <t>Breakdown by gender and contract type</t>
  </si>
  <si>
    <t>Male</t>
  </si>
  <si>
    <t>Female</t>
  </si>
  <si>
    <t>Beeshoek Mine (Northern Cape)</t>
  </si>
  <si>
    <t>Khumani Mine (Northern Cape)</t>
  </si>
  <si>
    <t>Black Rock Mine (Northern Cape)</t>
  </si>
  <si>
    <t>Cato Ridge Works (KwaZulu-Natal)</t>
  </si>
  <si>
    <t>Machadodorp Works (Mpumalanga)</t>
  </si>
  <si>
    <t>Nkomati Mine (Mpumalanga)</t>
  </si>
  <si>
    <t>ARM Head Ofﬁce (Gauteng)</t>
  </si>
  <si>
    <t>Total employees</t>
  </si>
  <si>
    <t>Permanent employees</t>
  </si>
  <si>
    <t>Temporary employees</t>
  </si>
  <si>
    <t>Full-time employees (perm + temp)</t>
  </si>
  <si>
    <t>Breakdown by age group</t>
  </si>
  <si>
    <t>&lt; 30 years old</t>
  </si>
  <si>
    <t>30 – 50 years old</t>
  </si>
  <si>
    <t>&gt; 50 years old</t>
  </si>
  <si>
    <t>Total full-time employees</t>
  </si>
  <si>
    <t>New hires (full-time employees)</t>
  </si>
  <si>
    <t>Total new hires</t>
  </si>
  <si>
    <t>Number of new hires</t>
  </si>
  <si>
    <t>Rate of new hires</t>
  </si>
  <si>
    <t>Breakdown by region</t>
  </si>
  <si>
    <t>Northern Cape</t>
  </si>
  <si>
    <t>KwaZulu-Natal</t>
  </si>
  <si>
    <t>Mpumalanga</t>
  </si>
  <si>
    <t>Gauteng</t>
  </si>
  <si>
    <t>Employee turnover (full-time employees)</t>
  </si>
  <si>
    <t>Total employee turnover</t>
  </si>
  <si>
    <t>Turnover numbers</t>
  </si>
  <si>
    <t>Turnover rate</t>
  </si>
  <si>
    <t>Executive management</t>
  </si>
  <si>
    <t>Senior management</t>
  </si>
  <si>
    <t>Professionally qualiﬁed and experienced specialists and mid-management</t>
  </si>
  <si>
    <t>Skilled technical and academically qualiﬁed workers, junior management, supervisors, foremen and superintendents</t>
  </si>
  <si>
    <t>Semi-skilled and discretionary decision-making personnel</t>
  </si>
  <si>
    <t>Unskilled and deﬁned decision-making personnel</t>
  </si>
  <si>
    <t>Total training hours</t>
  </si>
  <si>
    <t>Average training hours</t>
  </si>
  <si>
    <t>African</t>
  </si>
  <si>
    <t>Coloured</t>
  </si>
  <si>
    <t>Indian</t>
  </si>
  <si>
    <t>White</t>
  </si>
  <si>
    <t>Foreign</t>
  </si>
  <si>
    <t>Total male</t>
  </si>
  <si>
    <t>Unskilled and deﬁned-decision making personnel</t>
  </si>
  <si>
    <t>Total male employees</t>
  </si>
  <si>
    <t>Organisational level</t>
  </si>
  <si>
    <t>Males</t>
  </si>
  <si>
    <t>Total female</t>
  </si>
  <si>
    <t>Unskilled and deﬁned decision- making personnel</t>
  </si>
  <si>
    <t>Total female employees</t>
  </si>
  <si>
    <t>Females</t>
  </si>
  <si>
    <t>&lt;30 years</t>
  </si>
  <si>
    <t>30 – 50 years</t>
  </si>
  <si>
    <t>&gt;50 years</t>
  </si>
  <si>
    <t>Biodiversity management</t>
  </si>
  <si>
    <t>Biodiversity study completed</t>
  </si>
  <si>
    <t>Details of Red Data or protected species</t>
  </si>
  <si>
    <t>Status of Biodiversity Action Plan (BAP)</t>
  </si>
  <si>
    <t>Strategies for addressing impact</t>
  </si>
  <si>
    <t>Is the operation in close proximity to area of high biodiversity or protected area?</t>
  </si>
  <si>
    <t>ARM PLATINUM DIVISION</t>
  </si>
  <si>
    <t>Mining right area: 1 719 hectares.</t>
  </si>
  <si>
    <t>No. The mine is located among commercial forestry operations.</t>
  </si>
  <si>
    <t>Yes</t>
  </si>
  <si>
    <t>In terms of the BAP, priority actions completed and in progress, include continuous implementation of:</t>
  </si>
  <si>
    <t>• Alien and invasive plants eradication programmes.</t>
  </si>
  <si>
    <t>Mining right area: 11 358 hectares.</t>
  </si>
  <si>
    <t>The Two Rivers Mine BAP has been expanded to cover an additional 650 hectares of the farm De Grooteboom, which is the approved site for the new TSF.</t>
  </si>
  <si>
    <t xml:space="preserve">Merensky project has been consolidated with the UG2 as it falls under Dwarsrivier Farm 372KT. </t>
  </si>
  <si>
    <t>A total of 40.5 hectares have
been rehabilitated to date.</t>
  </si>
  <si>
    <t>Other conservations: Important invertebrates confirmed during field
work are scorpion species such as Hadogenes ploytrichobothrius (flat rock scorpion), Opistophthalmus gladfifrons, Parabuthus transvaalicus, Uroplectes triangulifer and Pseudolychas.</t>
  </si>
  <si>
    <t xml:space="preserve">A newly described protected mite species called Zambedaniasp.
(hetrostigmae) associated with a certain spider species (inhabiting under round shaped stones that are fairly deeply buried up to 1/3 or 1/2 of their depth) called Harpactrella flavipilosa. </t>
  </si>
  <si>
    <t xml:space="preserve">Ant species confirmed and potentially undescribed, collected during the invertebrate survey, include undescribed Tetramonium, undescribed Camponotus, undescribed Anilmyrma, possibly undescribed Meranoplus, and possibly undescribed Aenictus. </t>
  </si>
  <si>
    <t>The property is dominated by thick leafed plants, most of which occur in the Sekhukhune Land Centre for Plant Endemism.</t>
  </si>
  <si>
    <t>A new species, Boloponera ant species, a genus previously known only from a single specimen from the Central African Republic, was discovered just outside the new TSF site (De Grooteboom).</t>
  </si>
  <si>
    <t>Woodland dominant within the property are:
• Lydenburgia-Euclea Open Woodland within which the protected Lydenburgia assinoides plant specimens are dominant
• Sclerrocarya – Bolusanthus Open Woodland within which Sclerocarya birrea subsop, caffra (Marula tree) is dominant
• Combretum erythphyllum Riverine Woodland within which Combretum specimens are dominant
• Phragmites – Imprerata Marsh wherein Phragmites species are dominant.</t>
  </si>
  <si>
    <t>Mining right area: 14 137 hectares.</t>
  </si>
  <si>
    <t>A total of 602 hectares have been
disturbed to date.</t>
  </si>
  <si>
    <t>Yes. The area is within Sekhukhune Region which is classified as high biodiversity area with species of endemism.</t>
  </si>
  <si>
    <t>An assessment of protected trees was conducted as part of an environmental impact assessment related to the mine and related activities.</t>
  </si>
  <si>
    <t>The following specific tree species were identified:
• Slerocarya birrea. Caffra (Marula)
• Combretum imberbe (Leadwood)
• Catha edulis (Bushman’s tea)
• Lydenburgia cassinoides = Catha transvaalensis (Sekhukhune Bushman’s tea)
• Searsia batophylla (Red berry)
• Searsia sekhukhuniensis (Sekhukhunekaree).</t>
  </si>
  <si>
    <t>Invasive species eradication onsite is ongoing.</t>
  </si>
  <si>
    <t>ARM FERROUS DIVISION</t>
  </si>
  <si>
    <t>Site area: 138 hectares.</t>
  </si>
  <si>
    <t>A total of 108 hectares have been disturbed to date.</t>
  </si>
  <si>
    <t>Yes. Protected Ngonigoni
grasslands, to the south and
south-east of the operations.</t>
  </si>
  <si>
    <t>Protected Ngonigoni grasslands.</t>
  </si>
  <si>
    <t>The biodiversity study indicated that none of the Red Data species which
could potentially occur in the region, actually occur on site.</t>
  </si>
  <si>
    <t>Completed.</t>
  </si>
  <si>
    <t>Implementation of the BAP continues.</t>
  </si>
  <si>
    <t>Site area: 678 hectares.</t>
  </si>
  <si>
    <t>Total disturbed land is 122 hectares.</t>
  </si>
  <si>
    <t>Approximately 4 hectares have been rehabilitated to date.</t>
  </si>
  <si>
    <t>Yes, the smelter is within the proposed Lydenburg Centre of
Endemism.</t>
  </si>
  <si>
    <t>None</t>
  </si>
  <si>
    <t>• Acacia erioloba (Camel thorn)
• Acacia haermatoxylon (Grey Camel thorn)
• Boscia albitrunca (Shepherd tree)
• Ammocaris coranica (Karoo lily)
• Harpagophytum procumbens (Devils claw).</t>
  </si>
  <si>
    <t>The only threatened mammal species found are bats.</t>
  </si>
  <si>
    <t>Biodiversity assessment done and currently implementing the recommendations of the action plan.</t>
  </si>
  <si>
    <t>Mining right area: 5 688 hectares.</t>
  </si>
  <si>
    <t>Mining right area: 8 490 hectares.</t>
  </si>
  <si>
    <t>Impacts managed in terms of commitments of the EMP.</t>
  </si>
  <si>
    <t>ARM recognises that we do not operate in isolation from the world around us and we endeavour to build on our good relationships with our stakeholders and engage them in open dialogue. Our participation in industry initiatives provides important insights that shape our approach to sustainable development.</t>
  </si>
  <si>
    <t>F2023</t>
  </si>
  <si>
    <t>ISO 9001. Historically ISO 14001 and OHSAS 18001 certified. Has not undergone
re-certification audits since F2018. Remains aligned with ISO 14001 and OHSAS 18001.</t>
  </si>
  <si>
    <t>Historically ISO 9001, ISO 14001 and OHSAS 18001 certified. Did not undergo ISO 14001 or OHSAS 18001 certification audits since F2019.</t>
  </si>
  <si>
    <t>ISO 9001, 14001, 45001 and SANS 16001</t>
  </si>
  <si>
    <t>ISO 9001, 14001 and 45001</t>
  </si>
  <si>
    <t>Section 55 notices</t>
  </si>
  <si>
    <t>C2023</t>
  </si>
  <si>
    <t>PTB management (calendar year)</t>
  </si>
  <si>
    <t>-</t>
  </si>
  <si>
    <r>
      <t>Operational water withdrawal (m</t>
    </r>
    <r>
      <rPr>
        <b/>
        <vertAlign val="superscript"/>
        <sz val="11"/>
        <color rgb="FF6D8793"/>
        <rFont val="Calibri"/>
        <family val="2"/>
        <scheme val="minor"/>
      </rPr>
      <t>3</t>
    </r>
    <r>
      <rPr>
        <b/>
        <sz val="11"/>
        <color rgb="FF6D8793"/>
        <rFont val="Calibri"/>
        <family val="2"/>
        <scheme val="minor"/>
      </rPr>
      <t>) – 100% basis</t>
    </r>
  </si>
  <si>
    <r>
      <t>Carbon footprint (tCO</t>
    </r>
    <r>
      <rPr>
        <b/>
        <vertAlign val="subscript"/>
        <sz val="11"/>
        <color indexed="54"/>
        <rFont val="Calibri"/>
        <family val="2"/>
      </rPr>
      <t>2</t>
    </r>
    <r>
      <rPr>
        <b/>
        <sz val="11"/>
        <color indexed="54"/>
        <rFont val="Calibri"/>
        <family val="2"/>
      </rPr>
      <t>e): Scope 1 and 2 - 100% basis</t>
    </r>
  </si>
  <si>
    <t>Total energy used (GJ) - 100%</t>
  </si>
  <si>
    <r>
      <t>Water output (m</t>
    </r>
    <r>
      <rPr>
        <b/>
        <vertAlign val="superscript"/>
        <sz val="11"/>
        <color rgb="FF6D8793"/>
        <rFont val="Calibri"/>
        <family val="2"/>
        <scheme val="minor"/>
      </rPr>
      <t>3</t>
    </r>
    <r>
      <rPr>
        <b/>
        <sz val="11"/>
        <color rgb="FF6D8793"/>
        <rFont val="Calibri"/>
        <family val="2"/>
        <scheme val="minor"/>
      </rPr>
      <t>) – 100% basis</t>
    </r>
  </si>
  <si>
    <t>KwaZulu Natal (Cato Ridge Works)</t>
  </si>
  <si>
    <t>Modikwa Mine (Limpopo)</t>
  </si>
  <si>
    <t>Limpopo</t>
  </si>
  <si>
    <t>Bokoni Mine (Limpopo)</t>
  </si>
  <si>
    <t>FTE Breakdown by region</t>
  </si>
  <si>
    <t>Total training hours (full-time employees)</t>
  </si>
  <si>
    <t>Workforce by race and gender (full-time employees)</t>
  </si>
  <si>
    <t>A total of 35 hectares have been
rehabilitated to date.</t>
  </si>
  <si>
    <t>Mpumalanga (Nkomati mine and Machadodorp Works)</t>
  </si>
  <si>
    <t>Two Rivers Mine (Limpopo)</t>
  </si>
  <si>
    <t>A total area of 13.0 hectares has been rehabilitated to date.</t>
  </si>
  <si>
    <t>80.3 hectares have been 
rehabilitated to date.</t>
  </si>
  <si>
    <t>Achieving the NPI included: 
1. Biodiversity value assessment
2. Ecosystem services review
3. A synergies analysis
4. Baseline prework report</t>
  </si>
  <si>
    <t>There is a memorandum of agreement in place between Cato Ridge Works, the Wildlands Trust and the e-Thekwini Municipality whereby Cato Ridge Works financially sponsors the Wildlands Trust to conserve grasslands in the Inanda Dam area.</t>
  </si>
  <si>
    <t>Implementation of the BAP continues. Invader species are monitored and controlled as required.</t>
  </si>
  <si>
    <t>BRMO plants trees as a condition of the tree disturbance licence, and additional trees are planted by project leaders to offset for the trees disturbed.</t>
  </si>
  <si>
    <t>• Harpactira spp (Common baboon spiders, all species)
• Pterinochilus spp (Goldenbrown baboon spiders, all species)
• Python sebae (African rock python)
• Coracias garrulous (European roller)
• Neotis ludwigii (Ludwig’s bustard)
• Elanus caeruleus (Black-shouldered kite)
• Falco chicquera (Red-necked falcon)
• Falco vespertinus (Red-footed falcon)
• Aquila verreauxii (Black eagle)
• Polemaetus bellicosus (Martial eagle)
• Gyps africanus (White-backed vulture)
• Aegypius tracheliotus (Lapped-faced vulture)</t>
  </si>
  <si>
    <t xml:space="preserve">Note that safety data on this page excludes ARM Corporate as it is an office environment, actual working hours are not captured on the clocking system and injuries are not required to be submitted to the DMRE. </t>
  </si>
  <si>
    <t>Bokoni Mine</t>
  </si>
  <si>
    <t>F2024 safety performance by region</t>
  </si>
  <si>
    <t>Limpopo (Modikwa, Two Rivers and Bokoni mines)</t>
  </si>
  <si>
    <t>F2024</t>
  </si>
  <si>
    <t xml:space="preserve">ISO 9001. Historically ISO 14001 and OHSAS 18001 certified. Did not undergo ISO 14001 or OHSAS 18001 certification audits since F2019. </t>
  </si>
  <si>
    <t>*</t>
  </si>
  <si>
    <t>* Bokoni Mine was acquired effective September 2022</t>
  </si>
  <si>
    <t>Total Diesel Consumption</t>
  </si>
  <si>
    <t>Mobile Combustion: Diesel from vehicles owned or contracted by ARM must be included. This includes all fleet vehicles, forklifts, trucks, tractors etc. Petrol and diesel used by sub-contractors must be included in the figures reported only where ARM pays for the fuel directly and has operational control of the site. 
Stationary combustion: Diesel consumed for processes and utilities during the reporting period, including electric power generated by the operation. As an example the consumption of fuel for the operation of generators. 
Reporting unit by operations: Litres 
Calculation of total diesel consumption: Sum of mobile and diesel consumption / 1000</t>
  </si>
  <si>
    <t>Total Electricity Consumption</t>
  </si>
  <si>
    <t>Electricity used by the operation and purchased from an external electricity supplier (e.g. Eskom, Municipality).
Reporting unit: Kwh 
Calculation of total energy consumption:  Total consumption stated in KWH/1000</t>
  </si>
  <si>
    <t>Total volume of water withdrawal</t>
  </si>
  <si>
    <t>Lost-time injury (LTI) occurs when a person is injured in the execution of his/her duties and as a result of this injury is unable to perform his/her regular duties for one full shift or more on the day following the day on which the injury was incurred, whether a scheduled work day or not.
The following notes apply:
• Days lost are calendar days regardless of whether the injured was due at work or not on any of those days and include scheduled time off
• Regular duties are those duties associated with the job description of the injured
• Normal daily travel to and from work is only considered as being work related if the transportation is owned, hired or contracted by the company
The employee LTIFR shall be calculated whenever the LTI is reported and communicated.
It is calculated as follows:
LTIFR: (Number of LTIs X 200 000)/Total man-hours worked
Total man-hours should include contractor and visitor hours.</t>
  </si>
  <si>
    <t>Total number of new PTB Cases</t>
  </si>
  <si>
    <t>Occupational diseases submitted for compensation.</t>
  </si>
  <si>
    <t>An occurrence of a medically diagnosed occupational disease by the Occupational Medical Practitioner which is 
reported to MBOD, DMR and/or RMA during the reporting period. However, no immediate decision for compensation is made until pending further investigations results.
'Definition of 'occupational disease' means any health disorder including a compensatable disease as contemplated by the Occupational Diseases in Mines and Works Act, 1973 (Act 78 of 1973), and an occupational disease contemplated by the Compensation for Occupational Injuries and Diseases Act, 1993 (Act 130 of 1993).   Occupational diseases are monitored and reported for employees and contractors.</t>
  </si>
  <si>
    <t>Total number of cases of noise induced hearing loss submitted for compensation</t>
  </si>
  <si>
    <t xml:space="preserve">Local economic development and corporate social investment programmes aligned with community and government priorities aim to improve living conditions and standards for the people in our local communities. 
(a) Local economic development (LED) programmes include enhance community infrastructure are agreed in the five-year social and labour plans (SLPs) committed to by the mines in terms of the MPRDA. Projects under these programmes align with regional integrated development plans and are agreed and regularly revised in close consultation with communities, DMRE, departments of health and education as well as local government. 
(b) Corporate social investment (CSI) spend: Operations can fund community needs that fall outside the SLPs through their CSI programmes. </t>
  </si>
  <si>
    <t>Reporting definitions</t>
  </si>
  <si>
    <t>Lost-time injury frequency rate 
(LTIFR)</t>
  </si>
  <si>
    <t>Fatality frequency rate 
(FFR)</t>
  </si>
  <si>
    <t>Fatality: 
A fatality is defined as the death of a worker from an occupational injury or disease. A fatality is recorded when death is a direct result of an occupational injury or disease. 
The number of fatalities per 200 000 man-hours worked.
FFR = (no. of fatalities)/(man-hours worked) x 200 000</t>
  </si>
  <si>
    <t>Total recordable injury frequency rate 
(TRIFR)</t>
  </si>
  <si>
    <t>Occupational health definitions</t>
  </si>
  <si>
    <t>Environmental indicator definitions</t>
  </si>
  <si>
    <t>Total corporate CSI and LED spend</t>
  </si>
  <si>
    <t>LED and CSI definitions</t>
  </si>
  <si>
    <t xml:space="preserve">Cardio-respiratory Tuberculosis 
Tuberculosis affecting the respiratory organs and/or the heart muscles: 
(a) Where an employee was exposed and contracted the disease while performing risk work (&gt;200 000 risk shift as per the MHSA) at a mine; or 
(b) Within 12 months after leaving employment. </t>
  </si>
  <si>
    <r>
      <t xml:space="preserve">Noise Induced Hearing Loss: 
This includes an impairment of hearing as a result of exposure to excessive noise at a mine with; 
(i). PLH shift of more than or equal to </t>
    </r>
    <r>
      <rPr>
        <sz val="11"/>
        <color theme="1"/>
        <rFont val="Calibri"/>
        <family val="2"/>
        <scheme val="minor"/>
      </rPr>
      <t xml:space="preserve">10% from the baseline audiometry; and 
(ii). PLH shift of more than 10% where baseline audiometry is unknown or regarded as zero. </t>
    </r>
  </si>
  <si>
    <t>C2024</t>
  </si>
  <si>
    <r>
      <t>F2023</t>
    </r>
    <r>
      <rPr>
        <b/>
        <sz val="11"/>
        <color indexed="63"/>
        <rFont val="Aptos Narrow"/>
        <family val="2"/>
      </rPr>
      <t>†</t>
    </r>
  </si>
  <si>
    <r>
      <rPr>
        <sz val="11"/>
        <color theme="1"/>
        <rFont val="Aptos Narrow"/>
        <family val="2"/>
      </rPr>
      <t>†</t>
    </r>
    <r>
      <rPr>
        <i/>
        <sz val="11"/>
        <color theme="1"/>
        <rFont val="Calibri"/>
        <family val="2"/>
        <scheme val="minor"/>
      </rPr>
      <t xml:space="preserve"> From F2023, operational water withdrawal is reported in line with the ICMM's updated Water Reporting Good Practice Guide (i.e. excluding other managed water). Prior-year water figures have been restated to disclose diversions (as defined in the previous guidance) separately.</t>
    </r>
  </si>
  <si>
    <t>Integration into local municipal policy and plans, as well as relevant spatial development plans. Integration into existing group policy and management systems, including the biodiversity and land management plan, mine closure plan and rehabilitation plans as well as the environmental management plan.  Identification and liaison with stakeholders and neighbouring properties especially with respect to weed/invader and erosion control action plans. A local service provider controls invasive plants on the mine and along the Gladespruit river/stream. Post closure land use. Available budget and manpower for implementation, management and maintenance. A geo-hydrological model and update of the surface water management plan and water balance are in place and are being updated regularly.</t>
  </si>
  <si>
    <t>A total of 501 hectares have been disturbed to date.</t>
  </si>
  <si>
    <t>The following studies have  been done  - Biodiversity Value Assessment, Ecosystem Services Review, A synergies analysis, identification of significant biodiversity features, identification of priority ecosystem.</t>
  </si>
  <si>
    <t>Mining right area: 19 691 hectares.</t>
  </si>
  <si>
    <t>Yes, the Mine is situated 13km from Potlake Nature Reserve. The Kruger to Canyons Biosphere Reserve also occurs towards the north outside of the applicable area which includes the Northern Escarpment NPAES focus area and formally protected Bewaarkloof (Provincial) and Potlake (National) Nature Reserve. A section of the Northern Escarpment (NPAES) also falls towards the south of the applicable development and Rapholo river. However, none intercepts with the Parent farms, the Bokoni Platinum Mine Mining Right or the Rapholo river rehabilitation site</t>
  </si>
  <si>
    <t>Four protected trees were found to occur in the study area, namely Balanites maughamii (Greenthorn), Boscia albitrunca (Shepherd's tree), Combretum imberbe (Leadwood), and Sclerocarya birrea (Marula) and are protected in terms of the National Forest Act (Act 84 of 1998)</t>
  </si>
  <si>
    <t xml:space="preserve">VU1 is classified as having a moderate sensitivity due to the areas being classified as biodiversity areas in the LCP and that the 2018 National Biodiversity Assessment lists the Sekhukhune Plains Bushveld vegetation type as Endangered (EN). However, due to the impacts to the VU, this VU is considered to be moderately to heavily impacted. Based on the vegetation structure and characteristics, VU1 is considered representative of the Sekhukhune Plains Bushveld vegetation type, albeit modified. 
</t>
  </si>
  <si>
    <t xml:space="preserve">VU2 is considered to be of high sensitivity as the vegetation structure and character has experienced low impacts and is considered to be representative of the Sekhukhune Mountain Bushveld. The vegetation unit is situated on areas classified as CBA and ESA according to the LCP. 
</t>
  </si>
  <si>
    <t>Rehabilitation of the  water treatment plant/ candy filter plant was completed by the end of F2023.</t>
  </si>
  <si>
    <t>Rehabilitation of the historic slag dump is ongoing</t>
  </si>
  <si>
    <t>A total of 1 094 hectares have been disturbed to date.</t>
  </si>
  <si>
    <t>Continuous biomonitoring and eradication of alien invasive species.</t>
  </si>
  <si>
    <t>Total Workforce</t>
  </si>
  <si>
    <t>F2025</t>
  </si>
  <si>
    <t>For the mining operations to which the Mine Health and Safety Act applies; in terms of Chapter 23, reportable accidents refer to any accident that results in:
a) The death of an employee
b) An injury to any employee, likely to be fatal
c) Unconsciousness, incapacitation from heatstroke or heat exhaustion, oxygen deficiency, the inhalation of fumes or poisonous gas, or electric shock or electric burn accidents of or by any employee and which is not reportable in terms of paragraph (d)
d) An injury which either incapacitates the injured employee for performing that employee’s normal or similar occupation for a period totalling 14 days or more, or which causes the injured employee to suffer the loss of a joint, or part of a joint, or sustain a permanent disability
e) An injury, other than injuries referred to in paragraph (d), which incapacitates the injured employee from performing that employee’s normal or similar occupation on the next calendar day.</t>
  </si>
  <si>
    <t>For the smelters to which the Occupational Health and Safety Act 85 of 1993 applies, reportable accidents are defined in Sections 24 and 25 of the Act, as follows:
Each incident occurring at work or arising out of or in connection with the activities of persons at work, or in connection with the use of plant or machinery, in which, or in consequence of which:
a) Any person dies, becomes unconscious, suffers the loss of a limb or part of a limb or is otherwise injured or becomes ill to such a degree that he/she is likely either to die or to suffer a permanent physical defect or likely to be unable for a period of at least 14 days either to work or to continue with the activity for which he/she was employed or is usually employed
b) A major incident occurred
c) The health or safety of any person was endangered and where:
i) A dangerous substance was spilled
ii) The uncontrolled release of any substance under pressure took place
iii) Machinery or any part thereof fractured or failed resulting in flying moving objects
iv) Machinery ran out of control.</t>
  </si>
  <si>
    <r>
      <t>The volume of water received by the operational facility, by type (surface water, groundwater, sea water or third party water) and two categories of quality (high and low).
Reported as Withdrawals, which include: . 
(a) Surface water (Rainfall &amp; runoff; rivers and creeks, external surface water storages)
(b) Groundwater (Aquifer interception (dewatering), Bore fields, Ore entrainment
(c) Sea Water (estuary, sea/ocean)
(d) Third Party supply (contract / municipal, waste water).    
Reporting unit: m</t>
    </r>
    <r>
      <rPr>
        <vertAlign val="superscript"/>
        <sz val="11"/>
        <color theme="1"/>
        <rFont val="Calibri"/>
        <family val="2"/>
        <scheme val="minor"/>
      </rPr>
      <t>3</t>
    </r>
  </si>
  <si>
    <t xml:space="preserve">Scope 1 </t>
  </si>
  <si>
    <r>
      <t>Scope 1 data represents direct sources of Greenhouse Gas ("GHG") Emissions that occur from emission sources that are owned, contracted or controlled by ARM or its Joint Venture operations ("operations") .
The data includes emissions from mobile combustion (vehicles and other mobile machinery owned or contracted by the operation), stationary combustion (Diesel and petrol used in stationary equipment such as generators at offices and at sites as a fuel source for power generation); gas such as LPG gas (for heating furnaces or as a fuel source for heating); explosives (for detonating and breaking rock);  and refrigerant use (refrigerants used in air conditioning or refrigeration equipment in offices as well as at operations).
Reporting unit: tCO</t>
    </r>
    <r>
      <rPr>
        <vertAlign val="subscript"/>
        <sz val="11"/>
        <color theme="1"/>
        <rFont val="Calibri"/>
        <family val="2"/>
        <scheme val="minor"/>
      </rPr>
      <t>2</t>
    </r>
    <r>
      <rPr>
        <sz val="11"/>
        <color theme="1"/>
        <rFont val="Calibri"/>
        <family val="2"/>
        <scheme val="minor"/>
      </rPr>
      <t>e</t>
    </r>
  </si>
  <si>
    <t xml:space="preserve">Scope 2 </t>
  </si>
  <si>
    <r>
      <t>Scope 2 data represents indirect GHG emissions from the use of electricity. This information is obtained from the facility's monthly electricity invoice or from electricity meter readings. 
 information to be collected is measured in Kilowatt hours (kWh) and is usually displayed on the invoice. [NOTE: 1 Megawatt hour (MWh) = 1000 Kilowatt hours (kWh)].
Reporting unit: tCO</t>
    </r>
    <r>
      <rPr>
        <vertAlign val="subscript"/>
        <sz val="11"/>
        <color theme="1"/>
        <rFont val="Calibri"/>
        <family val="2"/>
        <scheme val="minor"/>
      </rPr>
      <t>2</t>
    </r>
    <r>
      <rPr>
        <sz val="11"/>
        <color theme="1"/>
        <rFont val="Calibri"/>
        <family val="2"/>
        <scheme val="minor"/>
      </rPr>
      <t>e</t>
    </r>
  </si>
  <si>
    <t>Scope 3</t>
  </si>
  <si>
    <r>
      <t>Scope 3 data represents indirect carbon emissions from sources not owned or directly controlled by ARM/the operations. This data includes emissions from business air travel, contractor transport and emissions from transporting products via ship and rail. Some of this information is collected at corporate level and some by operations' logistics departments.
Reporting unit: tCO</t>
    </r>
    <r>
      <rPr>
        <vertAlign val="subscript"/>
        <sz val="11"/>
        <color theme="1"/>
        <rFont val="Calibri"/>
        <family val="2"/>
        <scheme val="minor"/>
      </rPr>
      <t>2</t>
    </r>
    <r>
      <rPr>
        <sz val="11"/>
        <color theme="1"/>
        <rFont val="Calibri"/>
        <family val="2"/>
        <scheme val="minor"/>
      </rPr>
      <t>e</t>
    </r>
  </si>
  <si>
    <t>Total energy used</t>
  </si>
  <si>
    <t>Total energy used is the sum of all energy inputs, including both self-generated and purchased sources. These inputs may include electricity, diesel, paraffin, petrol, acetylene, and LPG.
*This definition excludes non-combustible materials such as refrigerants and explosives, which do not have a standard calorific value and are not considered energy carriers in conventional energy accounting.
Reporting unit: Gigajoules (GJ)</t>
  </si>
  <si>
    <t>F2025 safety performance by region</t>
  </si>
  <si>
    <t>Performance in F2025</t>
  </si>
  <si>
    <t>•  Regrettably, a colleague was fatally injured in F2025.</t>
  </si>
  <si>
    <t>•  Achieved 3 million fatality-free shifts and 17 years without a fatality.</t>
  </si>
  <si>
    <t>•  Completed 6 million fatality-free shifts and 22 years without a fatality.</t>
  </si>
  <si>
    <t>•  Completed 6 million fatality-free shifts and 10 years without a fatality.</t>
  </si>
  <si>
    <t xml:space="preserve">•  On care and maintenance. No LTIs recorded for three years. </t>
  </si>
  <si>
    <t>•  On care and maintenance. Has reported one lost-time injury in four years.</t>
  </si>
  <si>
    <t xml:space="preserve">•  Completed 2 million fatality-free shifts. </t>
  </si>
  <si>
    <t>as at 30 June 2025</t>
  </si>
  <si>
    <t>There was no additional land
disturbed during F2025.</t>
  </si>
  <si>
    <t>• Rehabilitation of disturbed land, which falls within the mining footprint (waste rock dumps in progress and tailings storage facilities completed).</t>
  </si>
  <si>
    <t>No communities were
resettled in F2025.</t>
  </si>
  <si>
    <r>
      <rPr>
        <b/>
        <sz val="11"/>
        <color indexed="8"/>
        <rFont val="Calibri"/>
        <family val="2"/>
        <charset val="1"/>
      </rPr>
      <t xml:space="preserve">Priority Red Data plants:
</t>
    </r>
    <r>
      <rPr>
        <sz val="11"/>
        <color theme="1"/>
        <rFont val="Calibri"/>
        <family val="2"/>
        <scheme val="minor"/>
      </rPr>
      <t>• Gladiolus spnov
• Resnova sp.aff.megaphylla
• Zantedeschia pentlandi</t>
    </r>
  </si>
  <si>
    <t xml:space="preserve">The BAP remains a pivotal environmental management instrument for the mine. Continuous eradication of alien invasive species is done by a service provider from the local community.  </t>
  </si>
  <si>
    <r>
      <rPr>
        <b/>
        <sz val="11"/>
        <color indexed="8"/>
        <rFont val="Calibri"/>
        <family val="2"/>
        <charset val="1"/>
      </rPr>
      <t xml:space="preserve">Protected fauna:
</t>
    </r>
    <r>
      <rPr>
        <sz val="11"/>
        <color theme="1"/>
        <rFont val="Calibri"/>
        <family val="2"/>
        <scheme val="minor"/>
      </rPr>
      <t>• Cicada (Pycna Sylvia)
• Tiger beetle (Dromica honesta)</t>
    </r>
  </si>
  <si>
    <t xml:space="preserve">0,2 hectares of additional land was disturbed during F2025 </t>
  </si>
  <si>
    <t>No communities were resettled 
in F2025.</t>
  </si>
  <si>
    <t>The mine has completed  biodiversity net positive impact (NPI).</t>
  </si>
  <si>
    <t>No disturbance of additional land during F2025.</t>
  </si>
  <si>
    <t>The mine has developed the  Biodiversity Monitoring protocol, and the Biomonitoring is conducted biannually.</t>
  </si>
  <si>
    <t>Yes (May 2025)</t>
  </si>
  <si>
    <t>A total of 570 hectares have been
disturbed to date and 53 hectares have been rehabilitated.</t>
  </si>
  <si>
    <t>43 hectares disturbance during F2025.</t>
  </si>
  <si>
    <t>No additional land was 
disturbed during F2025.</t>
  </si>
  <si>
    <t>The BAP was reviewed in F2024.</t>
  </si>
  <si>
    <t>No communities were
resettled in F2025</t>
  </si>
  <si>
    <t>Mining right area: 3 698 hectares.</t>
  </si>
  <si>
    <t>A total of 835 hectares have been
disturbed to date.</t>
  </si>
  <si>
    <t>0 hectares were disturbed during
F2025.</t>
  </si>
  <si>
    <t>No communities/fauna were resettled in F2025</t>
  </si>
  <si>
    <t>• Vachellia erioloba (Camelthorn)
• Boscia albitrunca (Shepherd's Tree)
• Aloe hereoensis x Aloe grandidentata (hybrids) 
• Anacampseros subnuda (Hasieskos)
• Euphorbia braunsii (Vingerpol)
• Tyto alba (Barn Owl)
• Aquila verreauxii (Verreaux's Eagle)
• Opistophthalmus Fitzsimonsi (Burrowing Scorpion)
• Pelinobius muticus (Baboon Spider)</t>
  </si>
  <si>
    <t>The update of the Bio-monitoring Report for the dry season is currently underway and is expected to be received by November 2025. Upon receipt, the necessary actions will be implemented.</t>
  </si>
  <si>
    <t>0 ha of  land was disturbed during F2025.</t>
  </si>
  <si>
    <t>3,4 hectares were rehabilitated 
during F2025 and a total of 101 
hectares have been rehabilitated to date.</t>
  </si>
  <si>
    <t>Yes, Sishen mine Biodiversity area</t>
  </si>
  <si>
    <t>Completed – Updated In August 2025</t>
  </si>
  <si>
    <t>25,5 hectares were disturbed in F2025, bringing the total land disturbed to 3 843 hectares.</t>
  </si>
  <si>
    <r>
      <rPr>
        <b/>
        <sz val="11"/>
        <color indexed="8"/>
        <rFont val="Calibri"/>
        <family val="2"/>
        <charset val="1"/>
      </rPr>
      <t xml:space="preserve">Flora
</t>
    </r>
    <r>
      <rPr>
        <sz val="11"/>
        <color theme="1"/>
        <rFont val="Calibri"/>
        <family val="2"/>
        <scheme val="minor"/>
      </rPr>
      <t>• Vachelia erioloba (Camel thorn)
• Vachelia haematoxylon (Grey camel thorn)
• Boscia albitrunca (Shepherd tree)
• Olea auropaea subsp Africana (Wild olive)
• Gymnosporia buxifolia (Spike-thorn)
• Pergularia daemia (Trellis Vine)
• Aloe hereroensis (Sandaalwyn)
• Aloe grandidentata (Bontaalywn)
• Aloe claviflora (Kraalaalwyn)
• Huerniopsis decipiens (Aasblom)
• Orbeopsis lutea (Geelaasblom)
• Stapelia olivacea (Swartaasblom)
• Hoodia gordonii (Ghaap)
• Harpagophytum procumens (Devil’s claw)
• Boophane disticha (Sore eye flower)
• Ammocharis coranica (Berglelie)
• Nerine laticoma (Vlei Lily)
• Crinum bulbispermum (Orange river lily)
• Babiana hypogaea (Bobbejaanuitjie)
• Gladiolus permeabilis subsp. Edulis (Patrysuintjie)
• Kalanchoe spp.
• Mestoklema arboriforme (Donkievygie)
• Oxalis depressa
• Adenia repanda
• Fockea angustifolia (Kombru)
• Lithops aucampiae spp. Aucampiae (Stone plant)</t>
    </r>
  </si>
  <si>
    <r>
      <rPr>
        <b/>
        <sz val="11"/>
        <color indexed="8"/>
        <rFont val="Calibri"/>
        <family val="2"/>
        <charset val="1"/>
      </rPr>
      <t xml:space="preserve">Fauna
</t>
    </r>
    <r>
      <rPr>
        <sz val="11"/>
        <color theme="1"/>
        <rFont val="Calibri"/>
        <family val="2"/>
        <scheme val="minor"/>
      </rPr>
      <t>• Tragelaphus strepsiceros (Kudu)
• Rhaphicerus campestris (Steenbok)
• Sylvicapra grimmia (Duiker)
• Manis temminckii (Pangolin)
• Orycteropus afer (Aardvark)
• Atelerix frontalis (South African hedgehog)
• Hystrix africaeaustralis (Cape porcupine)
• Suricala suricatta (Meerkat)
• Xerus inauris (Cape ground squirrel)
• Lepus capensis (Cape hare)
• Civettictis civetta (African civet)
• Felis nigripes (Small spotted cat)
• Otocyon megalotis (Bat-eared fox)
• Proteles cristatus (Aardwolf)
• Lycaon pictus (African wild dog)
• Parahyaena brunnea (Brown hyaena)
• Panthera pardus (Leopard)
• Apis mellifera scutellata (African honey bee)
• Chamaeleonidae (Chamaeleons)
• Pyxicephalus edulus (African bullfrog)
• Pyxicephalus adspersus (Giant bullfrog)
• Hadogenes spp (Rock scorpions)
• Opistacanthus spp (Creeping scorpions)
• Opistophthalmus spp (Burrowing scorpions)
• Ceratogyrus spp (Horned baboon spiders, all species)</t>
    </r>
  </si>
  <si>
    <t>No communities were resettled in 
F2025</t>
  </si>
  <si>
    <t>A total of 449.0 hectares have been disturbed to date.</t>
  </si>
  <si>
    <t xml:space="preserve">Yes. The mine is located within the  Sekhukhune Land Centre for Plant Endemism, which is an area of high biodiversity. </t>
  </si>
  <si>
    <t xml:space="preserve">The Mine footprint  has the following broad classification of Vegetation Units (VU) that were found to occur on the study site: Plains bushveld (VU1); Mountain bushveld (VU2); Riparian areas or watercourses (VU3); and Operational or transformed areas (VU4).  
</t>
  </si>
  <si>
    <t>VU3 is classified as having a high sensitivity due to the VU consisting of natural vegetation which is considered representative of the vegetation type within which it occurs. The watercourses, especially the Rapholo river and Olifants River, although impacted, still have valuable corridor movement ecological value, including habitat and refuge to species utilising this type of terrain.</t>
  </si>
  <si>
    <t>Management unit 1 (Ridges / Mountains): Conserve ridge areas while optimising biodiversity value by rehabilitating disturbed areas and alien and invasive control and ensuring faunal migratory connectivity. Identification of a suitable biodiversity offset initiative that will ensure the conservation of faunal and floral habitat. Identify sensitive or significant habitats that should be designated as no-go areas. This will include the Spring and associated wetland on the Wintersveld farm. The watercourses feeding the spring and wetland should also be preserved as far as possible. Sections of the ridges on the MRA may also be earmarked for preservation, especially where SCC or protected species are known to occur.
Management unit 2 (Bokoni Mine underground and open cast footprint areas): Increase biodiversity value by ensuring good general housekeeping, removing waste, controlling alien and invasive species and establishing indigenous/endemic floral species as part of general rehabilitation and landscaping features. 
Management unit 3 (Riparian habitat): Conserve riparian areas by establishing no-go areas within delineated riparian, removal of alien and invasive species and rehabilitation of disturbed areas.
Management unit 4 (Plains bushveld/community grazing areas): Increase biodiversity value by removal of alien and invasive species, rehabilitation of disturbances and optimisation of land-use. Manage overgrazing in these areas as far as possible.</t>
  </si>
  <si>
    <t>A biodiversity impact study confirmed that no significant impact to the Ngonigoni grasslands would be caused due to historic and current disturbance by activities such as cattle grazing.</t>
  </si>
  <si>
    <t>No additional land was disturbed during F2025</t>
  </si>
  <si>
    <t>The Ga-Mogara is an Ecological Support Area, not a Critical Biodiversity Area (CBA). It plays an important role in supporting the functioning of protected areas or CBAs and for delivering ecosystem services</t>
  </si>
  <si>
    <t xml:space="preserve">Implementation of the BAP is in progress (including annual management of alien and invasive vegetation). Monitoring is done on a continual basis. Protection of indigenous plants by ensuring that authorisations are obtained prior to disturbing trees or flora. </t>
  </si>
  <si>
    <t xml:space="preserve">A biodiversity specialist was appointed to assist with establishing an offset area to compensate for the green fields disturbed during the expansion projects. Total offset area required for current and future development is 4 728.2 ha. Record farm (2 478 ha) was purchased and the mine is negotiating with Pundsh farm to purchase the portion to also establish offset. </t>
  </si>
  <si>
    <t xml:space="preserve">Implementation is in progress, the mine needs to apply for general authorisation to eradinate alien and invasive plants (dominating prosipus trees) at the Gamagara river. </t>
  </si>
  <si>
    <t>Yes, the updated (2024) Critical Biodiversity Area maps put Beeshoek's South mine partially inside CBA 1 and CBA 2 areas.</t>
  </si>
  <si>
    <t>Specialist studies conducted over the years identified the following protected flora and fauna species, which are either nationally or provincially protected or both, which are expected to occur within the surface rights of Khumani Mine:</t>
  </si>
  <si>
    <t>•The Department of Environment and Nature Conservation (DENC) started with the process of declaring Watermeyer/Pudu an offset area. It is one of the environmental authorisations for Khumani Mine to establish an offset area to compensate for disturbed mining areas.
•The Assmang board issued a resolution on 05 February 2024 giving consent and approval for declaring the farms Watermeyer and Pudu as Watermeyer Nature Reserve. 
•The Honourable MEC for DAERL to initiate the declaration process of private properties as Watermeyer Nature Reserve in terms of section 35(2) of the National Environmental Management, Protected Areas Act.</t>
  </si>
  <si>
    <t>Recordable Injury: 
The number of fatalities plus non-LTIs (medical treatment) plus LTIs.
ICMM Guidance Definitions: 
Recordable occupational injury and disease cases are defined as follows: A recordable injury case is a new case of sufficient severity that it requires medical treatment beyond first aid or results in the worker’s inability to perform his or her routine work function on the next calendar day. Medical treatment beyond first aid refers to treatment regardless of the professional status of the person providing the treatment. At a minimum, it includes wounds that need suturing, fractures, bruising that requires drainage of blood, second and third- degree burns and cases where prescription drugs or nonprescription drugs at prescription dosage are prescribed to manage symptoms.
Total Recordable Injury Cases: Total recordable injury (TRI) cases are the sum of all new occupational injury cases that meet recording criteria during the recording period. 
The total recordable injury frequency rate (TRIFR) is calculated for the reporting period as: TRIFR = TRI * 200 000 /worked hours.</t>
  </si>
  <si>
    <t>Number of tests referred for Diagnostic Audiograms and/or ENT specialist</t>
  </si>
  <si>
    <t>Referred to ENT specialist</t>
  </si>
  <si>
    <t>68 421*</t>
  </si>
  <si>
    <t>* Restated</t>
  </si>
  <si>
    <t>* Restated for data refinement</t>
  </si>
  <si>
    <t>4*</t>
  </si>
  <si>
    <t>1 320*</t>
  </si>
  <si>
    <t>35 994*</t>
  </si>
  <si>
    <t>F2023**</t>
  </si>
  <si>
    <t>** In F2023 we refined our reporting of PLH shifts to only report employees registering shifts above the relevant thresholds for the first time in the current year (i.e. excluding cases already identified in prior years). Shifts above 10% were further refined to include only those cases where specialist examinations confirmed NIHL due to workplace exposure.</t>
  </si>
  <si>
    <r>
      <t>1  386</t>
    </r>
    <r>
      <rPr>
        <vertAlign val="superscript"/>
        <sz val="11"/>
        <color rgb="FF333333"/>
        <rFont val="Aptos"/>
        <family val="2"/>
      </rPr>
      <t>†</t>
    </r>
  </si>
  <si>
    <r>
      <t>1  398</t>
    </r>
    <r>
      <rPr>
        <vertAlign val="superscript"/>
        <sz val="11"/>
        <color rgb="FF333333"/>
        <rFont val="Calibri"/>
        <family val="2"/>
        <scheme val="minor"/>
      </rPr>
      <t>†</t>
    </r>
  </si>
  <si>
    <r>
      <rPr>
        <i/>
        <vertAlign val="superscript"/>
        <sz val="11"/>
        <color theme="1"/>
        <rFont val="Calibri"/>
        <family val="2"/>
        <scheme val="minor"/>
      </rPr>
      <t>†</t>
    </r>
    <r>
      <rPr>
        <i/>
        <sz val="11"/>
        <color theme="1"/>
        <rFont val="Calibri"/>
        <family val="2"/>
        <scheme val="minor"/>
      </rPr>
      <t xml:space="preserve"> Before F2022, ARM reported employees and contractors receiving ART including those receiving treatment from government clinics. From F2022, the figure reported shows only those employees and contractors on ARM disease management plans and receiving ART from wellness centres at our operations.</t>
    </r>
  </si>
  <si>
    <t>New hires - Breakdown by age group</t>
  </si>
  <si>
    <t>New hires - Breakdown by region</t>
  </si>
  <si>
    <t>F2024*</t>
  </si>
  <si>
    <t>** Bokoni Mine was acquired effective September 2022</t>
  </si>
  <si>
    <t>**</t>
  </si>
  <si>
    <t>Safety performance</t>
  </si>
  <si>
    <t>Injuries by region</t>
  </si>
  <si>
    <t>ARM safety definitions align with the Mine Health and Safety Act (MHSA), the Occupational Health and Safety Act (OHSA) and the ICMM Health and Safety Performance Indicators, available at https://icmm.com/en-gb/ guidance/health/health and-safety performance-indicators.</t>
  </si>
  <si>
    <t>Iiex metis was identified within the Uitkoms stream during the biodiversity studies in 2011. No further red data species were identified</t>
  </si>
  <si>
    <r>
      <t>Y</t>
    </r>
    <r>
      <rPr>
        <sz val="11"/>
        <rFont val="Calibri"/>
        <family val="2"/>
        <scheme val="minor"/>
      </rPr>
      <t>es, this was updated by conducting the E-DNA biodiversity Study in 2023</t>
    </r>
  </si>
  <si>
    <t>Bio-monitoring was concluded  in September 2025. 
Key recommendation include the implementation of the Alien Invasive Management Plan and refinement of the Biomonitoring plan as a result of mining expansions (haul roads, waste dumps) and Management Unit representation. Indicator species can also be identified for monitoring specific impacts going forward.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</si>
</sst>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0.00_-;\-&quot;R&quot;* #,##0.00_-;_-&quot;R&quot;* &quot;-&quot;??_-;_-@_-"/>
    <numFmt numFmtId="43" formatCode="_-* #,##0.00_-;\-* #,##0.00_-;_-* &quot;-&quot;??_-;_-@_-"/>
    <numFmt numFmtId="164" formatCode="0.0%"/>
    <numFmt numFmtId="165" formatCode="_ * #,##0.00_ ;_ * \-#,##0.00_ ;_ * &quot;-&quot;??_ ;_ @_ "/>
    <numFmt numFmtId="166" formatCode="_-* #,##0_-;\-* #,##0_-;_-* &quot;-&quot;??_-;_-@_-"/>
    <numFmt numFmtId="167" formatCode="_-* #,##0.000_-;\-* #,##0.000_-;_-* &quot;-&quot;??_-;_-@_-"/>
    <numFmt numFmtId="168" formatCode="#,##0.0"/>
    <numFmt numFmtId="169" formatCode="&quot; &quot;#,##0.00&quot; &quot;;&quot; (&quot;#,##0.00&quot;)&quot;;&quot; -&quot;00&quot; &quot;;&quot; &quot;@&quot; &quot;"/>
    <numFmt numFmtId="170" formatCode="&quot; &quot;#,##0.00&quot; &quot;;&quot; -&quot;#,##0.00&quot; &quot;;&quot; -&quot;00&quot; &quot;;&quot; &quot;@&quot; &quot;"/>
  </numFmts>
  <fonts count="58" x14ac:knownFonts="1">
    <font>
      <sz val="11"/>
      <color theme="1"/>
      <name val="Calibri"/>
      <family val="2"/>
      <scheme val="minor"/>
    </font>
    <font>
      <b/>
      <sz val="11"/>
      <color indexed="8"/>
      <name val="Calibri"/>
      <family val="2"/>
    </font>
    <font>
      <b/>
      <sz val="11"/>
      <color indexed="54"/>
      <name val="Calibri"/>
      <family val="2"/>
    </font>
    <font>
      <b/>
      <vertAlign val="subscript"/>
      <sz val="11"/>
      <color indexed="54"/>
      <name val="Calibri"/>
      <family val="2"/>
    </font>
    <font>
      <sz val="10"/>
      <name val="Times New Roman"/>
      <family val="1"/>
      <charset val="204"/>
    </font>
    <font>
      <b/>
      <sz val="11"/>
      <color theme="0"/>
      <name val="Calibri"/>
      <family val="2"/>
      <scheme val="minor"/>
    </font>
    <font>
      <b/>
      <sz val="11"/>
      <color theme="1"/>
      <name val="Calibri"/>
      <family val="2"/>
      <scheme val="minor"/>
    </font>
    <font>
      <b/>
      <sz val="14"/>
      <color theme="0"/>
      <name val="Calibri"/>
      <family val="2"/>
      <scheme val="minor"/>
    </font>
    <font>
      <b/>
      <sz val="11"/>
      <color rgb="FF4A8A8B"/>
      <name val="Calibri"/>
      <family val="2"/>
      <scheme val="minor"/>
    </font>
    <font>
      <b/>
      <sz val="14"/>
      <color theme="0" tint="-4.9989318521683403E-2"/>
      <name val="Calibri"/>
      <family val="2"/>
      <scheme val="minor"/>
    </font>
    <font>
      <b/>
      <sz val="12"/>
      <color theme="0"/>
      <name val="Calibri"/>
      <family val="2"/>
      <scheme val="minor"/>
    </font>
    <font>
      <b/>
      <sz val="12"/>
      <color theme="0" tint="-4.9989318521683403E-2"/>
      <name val="Calibri"/>
      <family val="2"/>
      <scheme val="minor"/>
    </font>
    <font>
      <b/>
      <sz val="11"/>
      <color rgb="FF414042"/>
      <name val="Calibri"/>
      <family val="2"/>
      <scheme val="minor"/>
    </font>
    <font>
      <sz val="11"/>
      <color rgb="FF414042"/>
      <name val="Calibri"/>
      <family val="2"/>
      <scheme val="minor"/>
    </font>
    <font>
      <b/>
      <sz val="11"/>
      <color theme="0" tint="-4.9989318521683403E-2"/>
      <name val="Calibri"/>
      <family val="2"/>
      <scheme val="minor"/>
    </font>
    <font>
      <b/>
      <sz val="11"/>
      <color rgb="FF6D8892"/>
      <name val="Calibri"/>
      <family val="2"/>
      <scheme val="minor"/>
    </font>
    <font>
      <b/>
      <sz val="18"/>
      <color rgb="FF58595B"/>
      <name val="Calibri"/>
      <family val="2"/>
      <scheme val="minor"/>
    </font>
    <font>
      <b/>
      <sz val="11"/>
      <color rgb="FF4A898A"/>
      <name val="Calibri"/>
      <family val="2"/>
      <scheme val="minor"/>
    </font>
    <font>
      <b/>
      <sz val="11"/>
      <color rgb="FF6C8792"/>
      <name val="Calibri"/>
      <family val="2"/>
      <scheme val="minor"/>
    </font>
    <font>
      <b/>
      <sz val="18"/>
      <color rgb="FF6D8892"/>
      <name val="Calibri"/>
      <family val="2"/>
      <scheme val="minor"/>
    </font>
    <font>
      <b/>
      <sz val="11"/>
      <color indexed="63"/>
      <name val="Calibri"/>
      <family val="2"/>
      <scheme val="minor"/>
    </font>
    <font>
      <b/>
      <sz val="11"/>
      <color rgb="FF6D8793"/>
      <name val="Calibri"/>
      <family val="2"/>
      <scheme val="minor"/>
    </font>
    <font>
      <sz val="11"/>
      <color indexed="63"/>
      <name val="Calibri"/>
      <family val="2"/>
      <scheme val="minor"/>
    </font>
    <font>
      <sz val="11"/>
      <name val="Calibri"/>
      <family val="2"/>
      <scheme val="minor"/>
    </font>
    <font>
      <b/>
      <sz val="18"/>
      <color rgb="FF6D8793"/>
      <name val="Calibri"/>
      <family val="2"/>
      <scheme val="minor"/>
    </font>
    <font>
      <i/>
      <sz val="8"/>
      <color indexed="63"/>
      <name val="Calibri"/>
      <family val="2"/>
      <scheme val="minor"/>
    </font>
    <font>
      <b/>
      <sz val="11"/>
      <color indexed="9"/>
      <name val="Calibri"/>
      <family val="2"/>
      <scheme val="minor"/>
    </font>
    <font>
      <sz val="14"/>
      <color theme="1"/>
      <name val="Calibri"/>
      <family val="2"/>
      <scheme val="minor"/>
    </font>
    <font>
      <b/>
      <sz val="11"/>
      <name val="Calibri"/>
      <family val="2"/>
      <scheme val="minor"/>
    </font>
    <font>
      <sz val="18"/>
      <color rgb="FF58595B"/>
      <name val="Calibri"/>
      <family val="2"/>
      <scheme val="minor"/>
    </font>
    <font>
      <sz val="11"/>
      <color theme="1"/>
      <name val="Calibri"/>
      <family val="2"/>
      <scheme val="minor"/>
    </font>
    <font>
      <i/>
      <sz val="11"/>
      <color theme="1"/>
      <name val="Calibri"/>
      <family val="2"/>
      <scheme val="minor"/>
    </font>
    <font>
      <b/>
      <vertAlign val="superscript"/>
      <sz val="11"/>
      <color rgb="FF6D8793"/>
      <name val="Calibri"/>
      <family val="2"/>
      <scheme val="minor"/>
    </font>
    <font>
      <sz val="12"/>
      <color theme="1"/>
      <name val="Calibri"/>
      <family val="2"/>
      <scheme val="minor"/>
    </font>
    <font>
      <sz val="10"/>
      <name val="Arial"/>
      <family val="2"/>
    </font>
    <font>
      <b/>
      <sz val="11"/>
      <color rgb="FFFF0000"/>
      <name val="Calibri"/>
      <family val="2"/>
      <scheme val="minor"/>
    </font>
    <font>
      <sz val="8"/>
      <name val="Calibri"/>
      <family val="2"/>
      <scheme val="minor"/>
    </font>
    <font>
      <b/>
      <sz val="16"/>
      <color theme="0"/>
      <name val="Calibri"/>
      <family val="2"/>
      <scheme val="minor"/>
    </font>
    <font>
      <b/>
      <sz val="11"/>
      <color indexed="63"/>
      <name val="Aptos Narrow"/>
      <family val="2"/>
    </font>
    <font>
      <sz val="11"/>
      <color theme="1"/>
      <name val="Aptos Narrow"/>
      <family val="2"/>
    </font>
    <font>
      <sz val="11"/>
      <color rgb="FF000000"/>
      <name val="Calibri"/>
      <family val="2"/>
    </font>
    <font>
      <u/>
      <sz val="11"/>
      <color rgb="FFF7B615"/>
      <name val="Calibri"/>
      <family val="2"/>
    </font>
    <font>
      <sz val="12"/>
      <color rgb="FF000000"/>
      <name val="Calibri"/>
      <family val="2"/>
    </font>
    <font>
      <sz val="10"/>
      <color rgb="FF000000"/>
      <name val="Arial"/>
      <family val="2"/>
    </font>
    <font>
      <vertAlign val="superscript"/>
      <sz val="11"/>
      <color theme="1"/>
      <name val="Calibri"/>
      <family val="2"/>
      <scheme val="minor"/>
    </font>
    <font>
      <vertAlign val="subscript"/>
      <sz val="11"/>
      <color theme="1"/>
      <name val="Calibri"/>
      <family val="2"/>
      <scheme val="minor"/>
    </font>
    <font>
      <b/>
      <sz val="14"/>
      <color indexed="9"/>
      <name val="Calibri"/>
      <family val="2"/>
      <charset val="1"/>
    </font>
    <font>
      <b/>
      <sz val="11"/>
      <color indexed="9"/>
      <name val="Calibri"/>
      <family val="2"/>
      <charset val="1"/>
    </font>
    <font>
      <b/>
      <sz val="11"/>
      <color indexed="8"/>
      <name val="Calibri"/>
      <family val="2"/>
      <charset val="1"/>
    </font>
    <font>
      <sz val="10"/>
      <color indexed="8"/>
      <name val="Arial"/>
      <family val="2"/>
      <charset val="1"/>
    </font>
    <font>
      <sz val="11"/>
      <color theme="2" tint="-0.749992370372631"/>
      <name val="Calibri"/>
      <family val="2"/>
      <scheme val="minor"/>
    </font>
    <font>
      <b/>
      <sz val="11"/>
      <color theme="1" tint="0.14999847407452621"/>
      <name val="Calibri"/>
      <family val="2"/>
      <scheme val="minor"/>
    </font>
    <font>
      <i/>
      <sz val="11"/>
      <color indexed="63"/>
      <name val="Calibri"/>
      <family val="2"/>
      <scheme val="minor"/>
    </font>
    <font>
      <vertAlign val="superscript"/>
      <sz val="11"/>
      <color rgb="FF333333"/>
      <name val="Aptos"/>
      <family val="2"/>
    </font>
    <font>
      <vertAlign val="superscript"/>
      <sz val="11"/>
      <color rgb="FF333333"/>
      <name val="Calibri"/>
      <family val="2"/>
      <scheme val="minor"/>
    </font>
    <font>
      <i/>
      <vertAlign val="superscript"/>
      <sz val="11"/>
      <color theme="1"/>
      <name val="Calibri"/>
      <family val="2"/>
      <scheme val="minor"/>
    </font>
    <font>
      <sz val="11"/>
      <color rgb="FF6D8793"/>
      <name val="Calibri"/>
      <family val="2"/>
      <scheme val="minor"/>
    </font>
    <font>
      <i/>
      <sz val="10"/>
      <color theme="1"/>
      <name val="Calibri"/>
      <family val="2"/>
      <scheme val="minor"/>
    </font>
  </fonts>
  <fills count="39">
    <fill>
      <patternFill patternType="none"/>
    </fill>
    <fill>
      <patternFill patternType="gray125"/>
    </fill>
    <fill>
      <patternFill patternType="solid">
        <fgColor rgb="FF6D8793"/>
        <bgColor indexed="64"/>
      </patternFill>
    </fill>
    <fill>
      <patternFill patternType="solid">
        <fgColor rgb="FFBEAD9B"/>
        <bgColor indexed="64"/>
      </patternFill>
    </fill>
    <fill>
      <patternFill patternType="solid">
        <fgColor rgb="FFEDF0F2"/>
        <bgColor indexed="64"/>
      </patternFill>
    </fill>
    <fill>
      <patternFill patternType="solid">
        <fgColor rgb="FFF7F6F3"/>
        <bgColor indexed="64"/>
      </patternFill>
    </fill>
    <fill>
      <patternFill patternType="solid">
        <fgColor rgb="FF9DB0B9"/>
        <bgColor indexed="64"/>
      </patternFill>
    </fill>
    <fill>
      <patternFill patternType="solid">
        <fgColor rgb="FF4CA146"/>
        <bgColor indexed="64"/>
      </patternFill>
    </fill>
    <fill>
      <patternFill patternType="solid">
        <fgColor rgb="FFE6223D"/>
        <bgColor indexed="64"/>
      </patternFill>
    </fill>
    <fill>
      <patternFill patternType="solid">
        <fgColor rgb="FFDEA73A"/>
        <bgColor indexed="64"/>
      </patternFill>
    </fill>
    <fill>
      <patternFill patternType="solid">
        <fgColor rgb="FFC7202F"/>
        <bgColor indexed="64"/>
      </patternFill>
    </fill>
    <fill>
      <patternFill patternType="solid">
        <fgColor rgb="FFEF3F2D"/>
        <bgColor indexed="64"/>
      </patternFill>
    </fill>
    <fill>
      <patternFill patternType="solid">
        <fgColor rgb="FF27BFE5"/>
        <bgColor indexed="64"/>
      </patternFill>
    </fill>
    <fill>
      <patternFill patternType="solid">
        <fgColor rgb="FFFBC413"/>
        <bgColor indexed="64"/>
      </patternFill>
    </fill>
    <fill>
      <patternFill patternType="solid">
        <fgColor rgb="FFA21C43"/>
        <bgColor indexed="64"/>
      </patternFill>
    </fill>
    <fill>
      <patternFill patternType="solid">
        <fgColor rgb="FFF26A2D"/>
        <bgColor indexed="64"/>
      </patternFill>
    </fill>
    <fill>
      <patternFill patternType="solid">
        <fgColor rgb="FFDE1768"/>
        <bgColor indexed="64"/>
      </patternFill>
    </fill>
    <fill>
      <patternFill patternType="solid">
        <fgColor rgb="FFF99E2A"/>
        <bgColor indexed="64"/>
      </patternFill>
    </fill>
    <fill>
      <patternFill patternType="solid">
        <fgColor rgb="FFC08D2C"/>
        <bgColor indexed="64"/>
      </patternFill>
    </fill>
    <fill>
      <patternFill patternType="solid">
        <fgColor rgb="FF407F45"/>
        <bgColor indexed="64"/>
      </patternFill>
    </fill>
    <fill>
      <patternFill patternType="solid">
        <fgColor rgb="FF1E97D4"/>
        <bgColor indexed="64"/>
      </patternFill>
    </fill>
    <fill>
      <patternFill patternType="solid">
        <fgColor rgb="FF5ABA47"/>
        <bgColor indexed="64"/>
      </patternFill>
    </fill>
    <fill>
      <patternFill patternType="solid">
        <fgColor rgb="FF126A9F"/>
        <bgColor indexed="64"/>
      </patternFill>
    </fill>
    <fill>
      <patternFill patternType="solid">
        <fgColor rgb="FF15496B"/>
        <bgColor indexed="64"/>
      </patternFill>
    </fill>
    <fill>
      <patternFill patternType="solid">
        <fgColor rgb="FFDAE4E4"/>
        <bgColor indexed="64"/>
      </patternFill>
    </fill>
    <fill>
      <patternFill patternType="solid">
        <fgColor rgb="FF79A6A7"/>
        <bgColor indexed="64"/>
      </patternFill>
    </fill>
    <fill>
      <patternFill patternType="solid">
        <fgColor rgb="FFDDE8EA"/>
        <bgColor indexed="64"/>
      </patternFill>
    </fill>
    <fill>
      <patternFill patternType="solid">
        <fgColor rgb="FF91A5AF"/>
        <bgColor indexed="64"/>
      </patternFill>
    </fill>
    <fill>
      <patternFill patternType="solid">
        <fgColor rgb="FFD1DADF"/>
        <bgColor indexed="64"/>
      </patternFill>
    </fill>
    <fill>
      <patternFill patternType="solid">
        <fgColor rgb="FFD0D7DB"/>
        <bgColor indexed="64"/>
      </patternFill>
    </fill>
    <fill>
      <patternFill patternType="solid">
        <fgColor rgb="FF49898A"/>
        <bgColor indexed="64"/>
      </patternFill>
    </fill>
    <fill>
      <patternFill patternType="solid">
        <fgColor rgb="FF91A4AD"/>
        <bgColor indexed="64"/>
      </patternFill>
    </fill>
    <fill>
      <patternFill patternType="solid">
        <fgColor rgb="FFAFB1B4"/>
        <bgColor indexed="64"/>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rgb="FFD0D7DA"/>
        <bgColor indexed="64"/>
      </patternFill>
    </fill>
    <fill>
      <patternFill patternType="solid">
        <fgColor theme="6" tint="0.79998168889431442"/>
        <bgColor indexed="64"/>
      </patternFill>
    </fill>
    <fill>
      <patternFill patternType="solid">
        <fgColor indexed="22"/>
        <bgColor indexed="44"/>
      </patternFill>
    </fill>
  </fills>
  <borders count="83">
    <border>
      <left/>
      <right/>
      <top/>
      <bottom/>
      <diagonal/>
    </border>
    <border>
      <left/>
      <right/>
      <top/>
      <bottom style="hair">
        <color rgb="FF4A8A8B"/>
      </bottom>
      <diagonal/>
    </border>
    <border>
      <left/>
      <right/>
      <top style="hair">
        <color rgb="FF4A8A8B"/>
      </top>
      <bottom/>
      <diagonal/>
    </border>
    <border>
      <left/>
      <right/>
      <top/>
      <bottom style="medium">
        <color rgb="FF4A8A8B"/>
      </bottom>
      <diagonal/>
    </border>
    <border>
      <left/>
      <right/>
      <top/>
      <bottom style="thin">
        <color rgb="FF6D8793"/>
      </bottom>
      <diagonal/>
    </border>
    <border>
      <left/>
      <right/>
      <top/>
      <bottom style="medium">
        <color rgb="FF6D8793"/>
      </bottom>
      <diagonal/>
    </border>
    <border>
      <left/>
      <right/>
      <top style="thin">
        <color rgb="FF6D8793"/>
      </top>
      <bottom/>
      <diagonal/>
    </border>
    <border>
      <left/>
      <right/>
      <top style="thin">
        <color rgb="FF6D8793"/>
      </top>
      <bottom style="medium">
        <color rgb="FF6D8793"/>
      </bottom>
      <diagonal/>
    </border>
    <border>
      <left/>
      <right/>
      <top style="thin">
        <color rgb="FF6D8793"/>
      </top>
      <bottom style="thin">
        <color rgb="FF6D8793"/>
      </bottom>
      <diagonal/>
    </border>
    <border>
      <left/>
      <right/>
      <top/>
      <bottom style="medium">
        <color rgb="FF6C8792"/>
      </bottom>
      <diagonal/>
    </border>
    <border>
      <left/>
      <right style="thin">
        <color rgb="FF6D8793"/>
      </right>
      <top style="thin">
        <color rgb="FF6D8793"/>
      </top>
      <bottom/>
      <diagonal/>
    </border>
    <border>
      <left/>
      <right style="thin">
        <color rgb="FF6D8793"/>
      </right>
      <top/>
      <bottom/>
      <diagonal/>
    </border>
    <border>
      <left/>
      <right style="thin">
        <color rgb="FF6D8793"/>
      </right>
      <top/>
      <bottom style="thin">
        <color rgb="FF6D8793"/>
      </bottom>
      <diagonal/>
    </border>
    <border>
      <left style="thin">
        <color rgb="FF6D8793"/>
      </left>
      <right style="thin">
        <color rgb="FF6D8793"/>
      </right>
      <top style="thin">
        <color rgb="FF6D8793"/>
      </top>
      <bottom/>
      <diagonal/>
    </border>
    <border>
      <left style="thin">
        <color rgb="FF6D8793"/>
      </left>
      <right style="thin">
        <color rgb="FF6D8793"/>
      </right>
      <top/>
      <bottom/>
      <diagonal/>
    </border>
    <border>
      <left style="thin">
        <color rgb="FF6D8793"/>
      </left>
      <right style="thin">
        <color rgb="FF6D8793"/>
      </right>
      <top/>
      <bottom style="thin">
        <color rgb="FF6D8793"/>
      </bottom>
      <diagonal/>
    </border>
    <border>
      <left style="thin">
        <color rgb="FF6D8793"/>
      </left>
      <right style="thin">
        <color rgb="FF6D8793"/>
      </right>
      <top/>
      <bottom style="medium">
        <color rgb="FF6C8792"/>
      </bottom>
      <diagonal/>
    </border>
    <border>
      <left style="thin">
        <color rgb="FF6D8793"/>
      </left>
      <right/>
      <top/>
      <bottom/>
      <diagonal/>
    </border>
    <border>
      <left style="thin">
        <color rgb="FF6D8793"/>
      </left>
      <right style="thin">
        <color rgb="FF6D8793"/>
      </right>
      <top style="thin">
        <color rgb="FF6D8793"/>
      </top>
      <bottom style="thin">
        <color rgb="FF6D8793"/>
      </bottom>
      <diagonal/>
    </border>
    <border>
      <left/>
      <right style="thin">
        <color rgb="FF6D8793"/>
      </right>
      <top style="thin">
        <color rgb="FF6D8793"/>
      </top>
      <bottom style="thin">
        <color rgb="FF6D8793"/>
      </bottom>
      <diagonal/>
    </border>
    <border>
      <left/>
      <right style="thin">
        <color rgb="FF6D8793"/>
      </right>
      <top style="thin">
        <color rgb="FF6D8793"/>
      </top>
      <bottom style="medium">
        <color rgb="FF6D8793"/>
      </bottom>
      <diagonal/>
    </border>
    <border>
      <left/>
      <right/>
      <top style="medium">
        <color rgb="FF6D8793"/>
      </top>
      <bottom/>
      <diagonal/>
    </border>
    <border>
      <left style="thin">
        <color rgb="FF6D8793"/>
      </left>
      <right style="thin">
        <color rgb="FF6D8793"/>
      </right>
      <top/>
      <bottom style="medium">
        <color rgb="FF6D8793"/>
      </bottom>
      <diagonal/>
    </border>
    <border>
      <left style="thin">
        <color rgb="FF6D8793"/>
      </left>
      <right style="thin">
        <color rgb="FF6D8793"/>
      </right>
      <top style="thin">
        <color rgb="FF6D8793"/>
      </top>
      <bottom style="medium">
        <color rgb="FF6D8793"/>
      </bottom>
      <diagonal/>
    </border>
    <border>
      <left/>
      <right style="thin">
        <color rgb="FF6D8793"/>
      </right>
      <top style="thin">
        <color rgb="FF6D8793"/>
      </top>
      <bottom style="medium">
        <color rgb="FF6C8792"/>
      </bottom>
      <diagonal/>
    </border>
    <border>
      <left style="thin">
        <color rgb="FF6D8793"/>
      </left>
      <right style="thin">
        <color rgb="FF6D8793"/>
      </right>
      <top style="thin">
        <color rgb="FF6D8793"/>
      </top>
      <bottom style="medium">
        <color rgb="FF6C8792"/>
      </bottom>
      <diagonal/>
    </border>
    <border>
      <left/>
      <right/>
      <top style="thin">
        <color rgb="FF6D8793"/>
      </top>
      <bottom style="medium">
        <color rgb="FF6C8792"/>
      </bottom>
      <diagonal/>
    </border>
    <border>
      <left/>
      <right style="thin">
        <color rgb="FF6D8793"/>
      </right>
      <top/>
      <bottom style="medium">
        <color rgb="FF6C8792"/>
      </bottom>
      <diagonal/>
    </border>
    <border>
      <left/>
      <right style="thin">
        <color rgb="FF6D8793"/>
      </right>
      <top/>
      <bottom style="medium">
        <color rgb="FF91A5AF"/>
      </bottom>
      <diagonal/>
    </border>
    <border>
      <left style="thin">
        <color rgb="FF91A5AF"/>
      </left>
      <right style="thin">
        <color rgb="FF91A5AF"/>
      </right>
      <top/>
      <bottom style="thin">
        <color rgb="FF91A5AF"/>
      </bottom>
      <diagonal/>
    </border>
    <border>
      <left style="thin">
        <color rgb="FF91A5AF"/>
      </left>
      <right style="thin">
        <color rgb="FF91A5AF"/>
      </right>
      <top/>
      <bottom style="medium">
        <color rgb="FF91A5AF"/>
      </bottom>
      <diagonal/>
    </border>
    <border>
      <left style="thin">
        <color rgb="FF91A5AF"/>
      </left>
      <right/>
      <top/>
      <bottom/>
      <diagonal/>
    </border>
    <border>
      <left/>
      <right style="thin">
        <color rgb="FF6D8793"/>
      </right>
      <top/>
      <bottom style="thin">
        <color rgb="FF91A5AF"/>
      </bottom>
      <diagonal/>
    </border>
    <border>
      <left/>
      <right style="thin">
        <color rgb="FF91A5AF"/>
      </right>
      <top/>
      <bottom/>
      <diagonal/>
    </border>
    <border>
      <left/>
      <right style="thin">
        <color rgb="FF91A5AF"/>
      </right>
      <top/>
      <bottom style="thin">
        <color rgb="FF91A5AF"/>
      </bottom>
      <diagonal/>
    </border>
    <border>
      <left/>
      <right style="thin">
        <color rgb="FF91A5AF"/>
      </right>
      <top/>
      <bottom style="medium">
        <color rgb="FF91A5AF"/>
      </bottom>
      <diagonal/>
    </border>
    <border>
      <left/>
      <right style="thin">
        <color rgb="FF91A5AF"/>
      </right>
      <top/>
      <bottom style="medium">
        <color rgb="FF6C8792"/>
      </bottom>
      <diagonal/>
    </border>
    <border>
      <left/>
      <right/>
      <top/>
      <bottom style="thin">
        <color rgb="FF91A5AF"/>
      </bottom>
      <diagonal/>
    </border>
    <border>
      <left/>
      <right style="thin">
        <color rgb="FF91A5AF"/>
      </right>
      <top style="thin">
        <color rgb="FF91A5AF"/>
      </top>
      <bottom style="medium">
        <color rgb="FF6C8792"/>
      </bottom>
      <diagonal/>
    </border>
    <border>
      <left/>
      <right/>
      <top/>
      <bottom style="thin">
        <color rgb="FF414042"/>
      </bottom>
      <diagonal/>
    </border>
    <border>
      <left/>
      <right/>
      <top style="thin">
        <color rgb="FF414042"/>
      </top>
      <bottom style="thin">
        <color rgb="FF6C8792"/>
      </bottom>
      <diagonal/>
    </border>
    <border>
      <left/>
      <right/>
      <top/>
      <bottom style="thin">
        <color rgb="FF6C8792"/>
      </bottom>
      <diagonal/>
    </border>
    <border>
      <left/>
      <right/>
      <top style="thin">
        <color rgb="FF6C8792"/>
      </top>
      <bottom/>
      <diagonal/>
    </border>
    <border>
      <left/>
      <right/>
      <top style="thin">
        <color rgb="FF91A5AF"/>
      </top>
      <bottom style="thin">
        <color rgb="FF91A5AF"/>
      </bottom>
      <diagonal/>
    </border>
    <border>
      <left/>
      <right/>
      <top style="medium">
        <color rgb="FF6D8793"/>
      </top>
      <bottom style="medium">
        <color rgb="FF6D8793"/>
      </bottom>
      <diagonal/>
    </border>
    <border>
      <left/>
      <right/>
      <top style="thin">
        <color rgb="FF91A5AF"/>
      </top>
      <bottom style="medium">
        <color rgb="FF6D8793"/>
      </bottom>
      <diagonal/>
    </border>
    <border>
      <left style="medium">
        <color theme="0"/>
      </left>
      <right/>
      <top/>
      <bottom/>
      <diagonal/>
    </border>
    <border>
      <left/>
      <right/>
      <top style="thin">
        <color rgb="FF414042"/>
      </top>
      <bottom style="thin">
        <color rgb="FF414042"/>
      </bottom>
      <diagonal/>
    </border>
    <border>
      <left/>
      <right/>
      <top/>
      <bottom style="thin">
        <color indexed="64"/>
      </bottom>
      <diagonal/>
    </border>
    <border>
      <left/>
      <right/>
      <top style="thin">
        <color indexed="64"/>
      </top>
      <bottom style="thin">
        <color indexed="64"/>
      </bottom>
      <diagonal/>
    </border>
    <border>
      <left/>
      <right style="medium">
        <color theme="0"/>
      </right>
      <top/>
      <bottom/>
      <diagonal/>
    </border>
    <border>
      <left/>
      <right style="medium">
        <color theme="0"/>
      </right>
      <top/>
      <bottom style="thin">
        <color rgb="FF6D8793"/>
      </bottom>
      <diagonal/>
    </border>
    <border>
      <left/>
      <right style="medium">
        <color theme="0"/>
      </right>
      <top/>
      <bottom style="thin">
        <color rgb="FF91A5AF"/>
      </bottom>
      <diagonal/>
    </border>
    <border>
      <left style="thin">
        <color rgb="FF91A5AF"/>
      </left>
      <right style="medium">
        <color theme="0"/>
      </right>
      <top/>
      <bottom style="thin">
        <color rgb="FF91A5AF"/>
      </bottom>
      <diagonal/>
    </border>
    <border>
      <left/>
      <right/>
      <top/>
      <bottom style="thin">
        <color indexed="64"/>
      </bottom>
      <diagonal/>
    </border>
    <border>
      <left style="thin">
        <color rgb="FF91A5AF"/>
      </left>
      <right style="medium">
        <color theme="0"/>
      </right>
      <top style="thin">
        <color rgb="FF91A5AF"/>
      </top>
      <bottom style="medium">
        <color rgb="FF91A5AF"/>
      </bottom>
      <diagonal/>
    </border>
    <border>
      <left style="thin">
        <color rgb="FF91A5AF"/>
      </left>
      <right style="medium">
        <color theme="0"/>
      </right>
      <top style="thin">
        <color rgb="FF91A5AF"/>
      </top>
      <bottom style="medium">
        <color rgb="FF6C8792"/>
      </bottom>
      <diagonal/>
    </border>
    <border>
      <left style="thin">
        <color rgb="FF6D8793"/>
      </left>
      <right style="thin">
        <color rgb="FF91A5AF"/>
      </right>
      <top/>
      <bottom style="thin">
        <color rgb="FF6D8793"/>
      </bottom>
      <diagonal/>
    </border>
    <border>
      <left/>
      <right style="thin">
        <color rgb="FF91A5AF"/>
      </right>
      <top/>
      <bottom style="thin">
        <color rgb="FF6D8793"/>
      </bottom>
      <diagonal/>
    </border>
    <border>
      <left style="thin">
        <color rgb="FF91A5AF"/>
      </left>
      <right/>
      <top style="medium">
        <color rgb="FF91A5AF"/>
      </top>
      <bottom/>
      <diagonal/>
    </border>
    <border>
      <left style="thin">
        <color rgb="FF91A5AF"/>
      </left>
      <right/>
      <top/>
      <bottom style="thin">
        <color rgb="FF91A5AF"/>
      </bottom>
      <diagonal/>
    </border>
    <border>
      <left style="thin">
        <color rgb="FF6D8793"/>
      </left>
      <right style="medium">
        <color theme="0"/>
      </right>
      <top/>
      <bottom style="thin">
        <color rgb="FF6D8793"/>
      </bottom>
      <diagonal/>
    </border>
    <border>
      <left style="medium">
        <color theme="0"/>
      </left>
      <right/>
      <top/>
      <bottom style="thin">
        <color rgb="FF6D8793"/>
      </bottom>
      <diagonal/>
    </border>
    <border>
      <left style="medium">
        <color theme="0"/>
      </left>
      <right style="thin">
        <color rgb="FF91A5AF"/>
      </right>
      <top/>
      <bottom/>
      <diagonal/>
    </border>
    <border>
      <left style="medium">
        <color theme="0"/>
      </left>
      <right style="thin">
        <color rgb="FF91A5AF"/>
      </right>
      <top/>
      <bottom style="thin">
        <color rgb="FF6D8793"/>
      </bottom>
      <diagonal/>
    </border>
    <border>
      <left style="medium">
        <color theme="0"/>
      </left>
      <right style="thin">
        <color rgb="FF91A5AF"/>
      </right>
      <top/>
      <bottom style="medium">
        <color rgb="FF91A5AF"/>
      </bottom>
      <diagonal/>
    </border>
    <border>
      <left style="medium">
        <color theme="0"/>
      </left>
      <right style="thin">
        <color rgb="FF91A5AF"/>
      </right>
      <top/>
      <bottom style="thin">
        <color rgb="FF91A5AF"/>
      </bottom>
      <diagonal/>
    </border>
    <border>
      <left style="medium">
        <color theme="0"/>
      </left>
      <right style="thin">
        <color rgb="FF91A5AF"/>
      </right>
      <top/>
      <bottom style="medium">
        <color rgb="FF6C8792"/>
      </bottom>
      <diagonal/>
    </border>
    <border>
      <left style="thin">
        <color rgb="FF91A5AF"/>
      </left>
      <right/>
      <top style="thin">
        <color rgb="FF91A5AF"/>
      </top>
      <bottom style="medium">
        <color rgb="FF91A5AF"/>
      </bottom>
      <diagonal/>
    </border>
    <border>
      <left style="thin">
        <color rgb="FF91A5AF"/>
      </left>
      <right/>
      <top style="thin">
        <color rgb="FF91A5AF"/>
      </top>
      <bottom style="medium">
        <color rgb="FF6C8792"/>
      </bottom>
      <diagonal/>
    </border>
    <border>
      <left/>
      <right style="medium">
        <color theme="0"/>
      </right>
      <top/>
      <bottom style="medium">
        <color rgb="FF91A5AF"/>
      </bottom>
      <diagonal/>
    </border>
    <border>
      <left style="thin">
        <color indexed="23"/>
      </left>
      <right style="thin">
        <color indexed="23"/>
      </right>
      <top style="thin">
        <color indexed="23"/>
      </top>
      <bottom/>
      <diagonal/>
    </border>
    <border>
      <left/>
      <right/>
      <top style="thin">
        <color indexed="23"/>
      </top>
      <bottom/>
      <diagonal/>
    </border>
    <border>
      <left/>
      <right style="thin">
        <color indexed="23"/>
      </right>
      <top style="thin">
        <color indexed="23"/>
      </top>
      <bottom/>
      <diagonal/>
    </border>
    <border>
      <left/>
      <right style="thin">
        <color indexed="23"/>
      </right>
      <top style="thin">
        <color indexed="23"/>
      </top>
      <bottom style="thin">
        <color indexed="23"/>
      </bottom>
      <diagonal/>
    </border>
    <border>
      <left style="thin">
        <color indexed="23"/>
      </left>
      <right style="thin">
        <color indexed="23"/>
      </right>
      <top/>
      <bottom/>
      <diagonal/>
    </border>
    <border>
      <left/>
      <right style="thin">
        <color indexed="23"/>
      </right>
      <top/>
      <bottom/>
      <diagonal/>
    </border>
    <border>
      <left style="thin">
        <color indexed="23"/>
      </left>
      <right style="thin">
        <color indexed="23"/>
      </right>
      <top/>
      <bottom style="thin">
        <color indexed="23"/>
      </bottom>
      <diagonal/>
    </border>
    <border>
      <left/>
      <right/>
      <top/>
      <bottom style="thin">
        <color indexed="23"/>
      </bottom>
      <diagonal/>
    </border>
    <border>
      <left/>
      <right style="thin">
        <color indexed="23"/>
      </right>
      <top/>
      <bottom style="thin">
        <color indexed="23"/>
      </bottom>
      <diagonal/>
    </border>
    <border>
      <left style="thin">
        <color indexed="23"/>
      </left>
      <right/>
      <top/>
      <bottom/>
      <diagonal/>
    </border>
    <border>
      <left style="thin">
        <color indexed="64"/>
      </left>
      <right/>
      <top style="thin">
        <color indexed="23"/>
      </top>
      <bottom/>
      <diagonal/>
    </border>
    <border>
      <left/>
      <right style="thin">
        <color indexed="23"/>
      </right>
      <top/>
      <bottom style="thin">
        <color indexed="64"/>
      </bottom>
      <diagonal/>
    </border>
  </borders>
  <cellStyleXfs count="93">
    <xf numFmtId="0" fontId="0" fillId="0" borderId="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4" fillId="0" borderId="0"/>
    <xf numFmtId="0" fontId="34" fillId="0" borderId="0"/>
    <xf numFmtId="0" fontId="34" fillId="0" borderId="0"/>
    <xf numFmtId="9" fontId="34" fillId="0" borderId="0" applyFont="0" applyFill="0" applyBorder="0" applyAlignment="0" applyProtection="0"/>
    <xf numFmtId="0" fontId="30" fillId="0" borderId="0"/>
    <xf numFmtId="165" fontId="34" fillId="0" borderId="0" applyFont="0" applyFill="0" applyBorder="0" applyAlignment="0" applyProtection="0"/>
    <xf numFmtId="0" fontId="34" fillId="0" borderId="0"/>
    <xf numFmtId="165" fontId="30" fillId="0" borderId="0" applyFont="0" applyFill="0" applyBorder="0" applyAlignment="0" applyProtection="0"/>
    <xf numFmtId="0" fontId="30" fillId="0" borderId="0"/>
    <xf numFmtId="43" fontId="30" fillId="0" borderId="0" applyFont="0" applyFill="0" applyBorder="0" applyAlignment="0" applyProtection="0"/>
    <xf numFmtId="165"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3"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9" fontId="34" fillId="0" borderId="0" applyFont="0" applyFill="0" applyBorder="0" applyAlignment="0" applyProtection="0"/>
    <xf numFmtId="43" fontId="30"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33" borderId="0" applyNumberFormat="0" applyBorder="0" applyAlignment="0" applyProtection="0"/>
    <xf numFmtId="0" fontId="33" fillId="35" borderId="0" applyNumberFormat="0" applyBorder="0" applyAlignment="0" applyProtection="0"/>
    <xf numFmtId="0" fontId="30" fillId="33" borderId="0" applyNumberFormat="0" applyBorder="0" applyAlignment="0" applyProtection="0"/>
    <xf numFmtId="43" fontId="34" fillId="0" borderId="0" applyFont="0" applyFill="0" applyBorder="0" applyAlignment="0" applyProtection="0"/>
    <xf numFmtId="0" fontId="34" fillId="0" borderId="0"/>
    <xf numFmtId="0" fontId="30" fillId="34" borderId="0" applyNumberFormat="0" applyBorder="0" applyAlignment="0" applyProtection="0"/>
    <xf numFmtId="9" fontId="33" fillId="0" borderId="0" applyFont="0" applyFill="0" applyBorder="0" applyAlignment="0" applyProtection="0"/>
    <xf numFmtId="43" fontId="30" fillId="0" borderId="0" applyFont="0" applyFill="0" applyBorder="0" applyAlignment="0" applyProtection="0"/>
    <xf numFmtId="0" fontId="30" fillId="35" borderId="0" applyNumberFormat="0" applyBorder="0" applyAlignment="0" applyProtection="0"/>
    <xf numFmtId="165" fontId="34"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0" fontId="33" fillId="0" borderId="0"/>
    <xf numFmtId="43" fontId="30" fillId="0" borderId="0" applyFont="0" applyFill="0" applyBorder="0" applyAlignment="0" applyProtection="0"/>
    <xf numFmtId="9" fontId="30" fillId="0" borderId="0" applyFont="0" applyFill="0" applyBorder="0" applyAlignment="0" applyProtection="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43" fontId="33" fillId="0" borderId="0" applyFont="0" applyFill="0" applyBorder="0" applyAlignment="0" applyProtection="0"/>
    <xf numFmtId="0" fontId="40" fillId="0" borderId="0"/>
    <xf numFmtId="169" fontId="40" fillId="0" borderId="0" applyFont="0" applyFill="0" applyBorder="0" applyAlignment="0" applyProtection="0"/>
    <xf numFmtId="9"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0" fontId="41" fillId="0" borderId="0" applyNumberFormat="0" applyFill="0" applyBorder="0" applyAlignment="0" applyProtection="0"/>
    <xf numFmtId="0" fontId="42" fillId="0" borderId="0" applyNumberFormat="0" applyBorder="0" applyProtection="0"/>
    <xf numFmtId="0" fontId="40" fillId="0" borderId="0" applyNumberFormat="0" applyFont="0" applyBorder="0" applyProtection="0"/>
    <xf numFmtId="0" fontId="43" fillId="0" borderId="0" applyNumberFormat="0" applyBorder="0" applyProtection="0"/>
    <xf numFmtId="0" fontId="43" fillId="0" borderId="0" applyNumberFormat="0" applyBorder="0" applyProtection="0"/>
    <xf numFmtId="9" fontId="40" fillId="0" borderId="0" applyFont="0" applyFill="0" applyBorder="0" applyAlignment="0" applyProtection="0"/>
    <xf numFmtId="0" fontId="30" fillId="0" borderId="0"/>
    <xf numFmtId="44"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44"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cellStyleXfs>
  <cellXfs count="479">
    <xf numFmtId="0" fontId="0" fillId="0" borderId="0" xfId="0"/>
    <xf numFmtId="0" fontId="7" fillId="2" borderId="0" xfId="0" applyFont="1" applyFill="1"/>
    <xf numFmtId="0" fontId="7" fillId="3" borderId="0" xfId="0" applyFont="1" applyFill="1"/>
    <xf numFmtId="0" fontId="0" fillId="4" borderId="0" xfId="0" applyFill="1" applyAlignment="1">
      <alignment vertical="top"/>
    </xf>
    <xf numFmtId="0" fontId="0" fillId="0" borderId="0" xfId="0" applyAlignment="1">
      <alignment vertical="top"/>
    </xf>
    <xf numFmtId="0" fontId="0" fillId="5" borderId="0" xfId="0" applyFill="1" applyAlignment="1">
      <alignment vertical="top"/>
    </xf>
    <xf numFmtId="0" fontId="8" fillId="4" borderId="0" xfId="0" applyFont="1" applyFill="1" applyAlignment="1">
      <alignment vertical="top"/>
    </xf>
    <xf numFmtId="0" fontId="8" fillId="4" borderId="0" xfId="0" applyFont="1" applyFill="1" applyAlignment="1">
      <alignment vertical="top" wrapText="1"/>
    </xf>
    <xf numFmtId="0" fontId="6" fillId="5" borderId="0" xfId="0" applyFont="1" applyFill="1" applyAlignment="1">
      <alignment vertical="top"/>
    </xf>
    <xf numFmtId="0" fontId="0" fillId="5" borderId="0" xfId="0" applyFill="1" applyAlignment="1">
      <alignment vertical="top" wrapText="1"/>
    </xf>
    <xf numFmtId="0" fontId="8" fillId="4" borderId="1" xfId="0" applyFont="1" applyFill="1" applyBorder="1" applyAlignment="1">
      <alignment vertical="top"/>
    </xf>
    <xf numFmtId="0" fontId="0" fillId="0" borderId="1" xfId="0"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0" fontId="0" fillId="0" borderId="2" xfId="0" applyBorder="1" applyAlignment="1">
      <alignment vertical="top"/>
    </xf>
    <xf numFmtId="0" fontId="8" fillId="4" borderId="2" xfId="0" applyFont="1" applyFill="1" applyBorder="1" applyAlignment="1">
      <alignment vertical="top"/>
    </xf>
    <xf numFmtId="0" fontId="7" fillId="6" borderId="3" xfId="0" applyFont="1" applyFill="1" applyBorder="1"/>
    <xf numFmtId="0" fontId="0" fillId="0" borderId="0" xfId="0" applyAlignment="1">
      <alignment wrapText="1"/>
    </xf>
    <xf numFmtId="0" fontId="0" fillId="0" borderId="0" xfId="0" applyAlignment="1">
      <alignment vertical="top" wrapText="1"/>
    </xf>
    <xf numFmtId="0" fontId="9" fillId="7" borderId="0" xfId="0" applyFont="1" applyFill="1" applyAlignment="1">
      <alignment vertical="top"/>
    </xf>
    <xf numFmtId="0" fontId="9" fillId="0" borderId="0" xfId="0" applyFont="1" applyAlignment="1">
      <alignment vertical="top"/>
    </xf>
    <xf numFmtId="0" fontId="7" fillId="0" borderId="4" xfId="0" applyFont="1" applyBorder="1" applyAlignment="1">
      <alignment vertical="top"/>
    </xf>
    <xf numFmtId="0" fontId="0" fillId="0" borderId="4" xfId="0" applyBorder="1" applyAlignment="1">
      <alignment vertical="top" wrapText="1"/>
    </xf>
    <xf numFmtId="0" fontId="9" fillId="0" borderId="5" xfId="0" applyFont="1" applyBorder="1" applyAlignment="1">
      <alignment vertical="top"/>
    </xf>
    <xf numFmtId="0" fontId="0" fillId="0" borderId="5" xfId="0" applyBorder="1" applyAlignment="1">
      <alignment vertical="top" wrapText="1"/>
    </xf>
    <xf numFmtId="0" fontId="7" fillId="0" borderId="0" xfId="0" applyFont="1" applyAlignment="1">
      <alignment vertical="top"/>
    </xf>
    <xf numFmtId="0" fontId="10" fillId="8" borderId="0" xfId="0" applyFont="1" applyFill="1" applyAlignment="1">
      <alignment vertical="top"/>
    </xf>
    <xf numFmtId="0" fontId="11" fillId="9" borderId="0" xfId="0" applyFont="1" applyFill="1" applyAlignment="1">
      <alignment vertical="top"/>
    </xf>
    <xf numFmtId="0" fontId="11" fillId="7" borderId="0" xfId="0" applyFont="1" applyFill="1" applyAlignment="1">
      <alignment vertical="top" wrapText="1"/>
    </xf>
    <xf numFmtId="0" fontId="11" fillId="10" borderId="0" xfId="0" applyFont="1" applyFill="1" applyAlignment="1">
      <alignment vertical="top" wrapText="1"/>
    </xf>
    <xf numFmtId="0" fontId="11" fillId="11" borderId="0" xfId="0" applyFont="1" applyFill="1" applyAlignment="1">
      <alignment vertical="top" wrapText="1"/>
    </xf>
    <xf numFmtId="0" fontId="11" fillId="12" borderId="0" xfId="0" applyFont="1" applyFill="1" applyAlignment="1">
      <alignment vertical="top" wrapText="1"/>
    </xf>
    <xf numFmtId="0" fontId="11" fillId="13" borderId="0" xfId="0" applyFont="1" applyFill="1" applyAlignment="1">
      <alignment vertical="top" wrapText="1"/>
    </xf>
    <xf numFmtId="0" fontId="11" fillId="14" borderId="0" xfId="0" applyFont="1" applyFill="1" applyAlignment="1">
      <alignment vertical="top" wrapText="1"/>
    </xf>
    <xf numFmtId="0" fontId="11" fillId="15" borderId="0" xfId="0" applyFont="1" applyFill="1" applyAlignment="1">
      <alignment vertical="top" wrapText="1"/>
    </xf>
    <xf numFmtId="0" fontId="11" fillId="16" borderId="0" xfId="0" applyFont="1" applyFill="1" applyAlignment="1">
      <alignment vertical="top" wrapText="1"/>
    </xf>
    <xf numFmtId="0" fontId="11" fillId="17" borderId="0" xfId="0" applyFont="1" applyFill="1" applyAlignment="1">
      <alignment vertical="top" wrapText="1"/>
    </xf>
    <xf numFmtId="0" fontId="11" fillId="18" borderId="0" xfId="0" applyFont="1" applyFill="1" applyAlignment="1">
      <alignment vertical="top" wrapText="1"/>
    </xf>
    <xf numFmtId="0" fontId="11" fillId="19" borderId="0" xfId="0" applyFont="1" applyFill="1" applyAlignment="1">
      <alignment vertical="top" wrapText="1"/>
    </xf>
    <xf numFmtId="0" fontId="11" fillId="20" borderId="0" xfId="0" applyFont="1" applyFill="1" applyAlignment="1">
      <alignment vertical="top" wrapText="1"/>
    </xf>
    <xf numFmtId="0" fontId="11" fillId="21" borderId="0" xfId="0" applyFont="1" applyFill="1" applyAlignment="1">
      <alignment vertical="top"/>
    </xf>
    <xf numFmtId="0" fontId="11" fillId="22" borderId="0" xfId="0" applyFont="1" applyFill="1" applyAlignment="1">
      <alignment vertical="top" wrapText="1"/>
    </xf>
    <xf numFmtId="0" fontId="11" fillId="23" borderId="0" xfId="0" applyFont="1" applyFill="1" applyAlignment="1">
      <alignment vertical="top" wrapText="1"/>
    </xf>
    <xf numFmtId="0" fontId="0" fillId="0" borderId="0" xfId="0" applyAlignment="1">
      <alignment horizontal="right"/>
    </xf>
    <xf numFmtId="0" fontId="0" fillId="0" borderId="0" xfId="0" applyAlignment="1">
      <alignment horizontal="left" vertical="top"/>
    </xf>
    <xf numFmtId="0" fontId="0" fillId="0" borderId="0" xfId="0" applyAlignment="1">
      <alignment horizontal="right" vertical="top"/>
    </xf>
    <xf numFmtId="0" fontId="0" fillId="0" borderId="0" xfId="0" applyAlignment="1">
      <alignment horizontal="center" vertical="top"/>
    </xf>
    <xf numFmtId="0" fontId="14" fillId="25" borderId="0" xfId="0" applyFont="1" applyFill="1" applyAlignment="1">
      <alignment vertical="top"/>
    </xf>
    <xf numFmtId="0" fontId="14" fillId="25" borderId="0" xfId="0" applyFont="1" applyFill="1" applyAlignment="1">
      <alignment horizontal="left" vertical="top"/>
    </xf>
    <xf numFmtId="0" fontId="14" fillId="25" borderId="0" xfId="0" applyFont="1" applyFill="1" applyAlignment="1">
      <alignment horizontal="right" vertical="top"/>
    </xf>
    <xf numFmtId="0" fontId="8" fillId="0" borderId="0" xfId="0" applyFont="1" applyAlignment="1">
      <alignment horizontal="right" vertical="top"/>
    </xf>
    <xf numFmtId="0" fontId="6" fillId="0" borderId="0" xfId="0" applyFont="1" applyAlignment="1">
      <alignment vertical="top"/>
    </xf>
    <xf numFmtId="0" fontId="6" fillId="0" borderId="0" xfId="0" applyFont="1" applyAlignment="1">
      <alignment horizontal="left" vertical="top"/>
    </xf>
    <xf numFmtId="0" fontId="14" fillId="27" borderId="0" xfId="0" applyFont="1" applyFill="1" applyAlignment="1">
      <alignment vertical="top"/>
    </xf>
    <xf numFmtId="0" fontId="14" fillId="27" borderId="0" xfId="0" applyFont="1" applyFill="1" applyAlignment="1">
      <alignment horizontal="left" vertical="top"/>
    </xf>
    <xf numFmtId="0" fontId="14" fillId="27" borderId="0" xfId="0" applyFont="1" applyFill="1" applyAlignment="1">
      <alignment horizontal="right" vertical="top"/>
    </xf>
    <xf numFmtId="0" fontId="0" fillId="0" borderId="4"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top"/>
    </xf>
    <xf numFmtId="0" fontId="6" fillId="0" borderId="8" xfId="0" applyFont="1" applyBorder="1" applyAlignment="1">
      <alignment vertical="top"/>
    </xf>
    <xf numFmtId="0" fontId="6" fillId="0" borderId="7" xfId="0" applyFont="1" applyBorder="1" applyAlignment="1">
      <alignment vertical="top"/>
    </xf>
    <xf numFmtId="0" fontId="16" fillId="0" borderId="0" xfId="0" applyFont="1" applyAlignment="1">
      <alignment vertical="top"/>
    </xf>
    <xf numFmtId="0" fontId="0" fillId="0" borderId="0" xfId="0" applyAlignment="1">
      <alignment vertical="center"/>
    </xf>
    <xf numFmtId="0" fontId="0" fillId="0" borderId="4" xfId="0" applyBorder="1"/>
    <xf numFmtId="0" fontId="0" fillId="0" borderId="4" xfId="0" applyBorder="1" applyAlignment="1">
      <alignment horizontal="right"/>
    </xf>
    <xf numFmtId="0" fontId="17" fillId="0" borderId="10"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8" fillId="0" borderId="11" xfId="0" applyFont="1" applyBorder="1" applyAlignment="1">
      <alignment vertical="center" wrapText="1"/>
    </xf>
    <xf numFmtId="0" fontId="0" fillId="0" borderId="13" xfId="0" applyBorder="1" applyAlignment="1">
      <alignment horizontal="right" vertical="center" wrapText="1"/>
    </xf>
    <xf numFmtId="0" fontId="13" fillId="0" borderId="14" xfId="0" applyFont="1" applyBorder="1" applyAlignment="1">
      <alignment horizontal="right" vertical="center" wrapText="1"/>
    </xf>
    <xf numFmtId="0" fontId="13" fillId="0" borderId="15" xfId="0" applyFont="1" applyBorder="1" applyAlignment="1">
      <alignment horizontal="right" vertical="center" wrapText="1"/>
    </xf>
    <xf numFmtId="0" fontId="0" fillId="0" borderId="14" xfId="0" applyBorder="1" applyAlignment="1">
      <alignment horizontal="right" vertical="center" wrapText="1"/>
    </xf>
    <xf numFmtId="0" fontId="13" fillId="0" borderId="16" xfId="0" applyFont="1" applyBorder="1" applyAlignment="1">
      <alignment horizontal="right" vertical="center" wrapText="1"/>
    </xf>
    <xf numFmtId="0" fontId="12" fillId="0" borderId="20" xfId="0" applyFont="1" applyBorder="1" applyAlignment="1">
      <alignment vertical="center" wrapText="1"/>
    </xf>
    <xf numFmtId="0" fontId="0" fillId="0" borderId="21" xfId="0" applyBorder="1" applyAlignment="1">
      <alignment horizontal="right"/>
    </xf>
    <xf numFmtId="0" fontId="13" fillId="0" borderId="22" xfId="0" applyFont="1" applyBorder="1" applyAlignment="1">
      <alignment horizontal="right" vertical="center" wrapText="1"/>
    </xf>
    <xf numFmtId="0" fontId="13" fillId="0" borderId="23" xfId="0" applyFont="1" applyBorder="1" applyAlignment="1">
      <alignment horizontal="right" vertical="center" wrapText="1"/>
    </xf>
    <xf numFmtId="0" fontId="19" fillId="0" borderId="0" xfId="0" applyFont="1"/>
    <xf numFmtId="0" fontId="7" fillId="30" borderId="0" xfId="0" applyFont="1" applyFill="1" applyAlignment="1">
      <alignment horizontal="center" vertical="top"/>
    </xf>
    <xf numFmtId="0" fontId="7" fillId="2" borderId="0" xfId="0" applyFont="1" applyFill="1" applyAlignment="1">
      <alignment horizontal="center" vertical="top"/>
    </xf>
    <xf numFmtId="0" fontId="7" fillId="27" borderId="0" xfId="0" applyFont="1" applyFill="1" applyAlignment="1">
      <alignment vertical="top"/>
    </xf>
    <xf numFmtId="0" fontId="9" fillId="25" borderId="0" xfId="0" applyFont="1" applyFill="1" applyAlignment="1">
      <alignment vertical="top"/>
    </xf>
    <xf numFmtId="0" fontId="0" fillId="0" borderId="0" xfId="0" applyAlignment="1">
      <alignment horizontal="left"/>
    </xf>
    <xf numFmtId="0" fontId="16" fillId="0" borderId="0" xfId="0" applyFont="1" applyAlignment="1">
      <alignment horizontal="left"/>
    </xf>
    <xf numFmtId="0" fontId="13" fillId="0" borderId="24" xfId="0" applyFont="1" applyBorder="1" applyAlignment="1">
      <alignment horizontal="right" vertical="center" wrapText="1"/>
    </xf>
    <xf numFmtId="0" fontId="0" fillId="0" borderId="13" xfId="0" applyBorder="1" applyAlignment="1">
      <alignment vertical="center" wrapText="1"/>
    </xf>
    <xf numFmtId="0" fontId="0" fillId="0" borderId="0" xfId="0" applyAlignment="1">
      <alignmen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8" fillId="0" borderId="0" xfId="0" applyFont="1" applyAlignment="1">
      <alignment vertical="center" wrapText="1"/>
    </xf>
    <xf numFmtId="0" fontId="0" fillId="0" borderId="14" xfId="0" applyBorder="1" applyAlignment="1">
      <alignment vertical="center" wrapText="1"/>
    </xf>
    <xf numFmtId="0" fontId="12" fillId="0" borderId="7" xfId="0" applyFont="1" applyBorder="1" applyAlignment="1">
      <alignment vertical="center" wrapText="1"/>
    </xf>
    <xf numFmtId="3" fontId="12" fillId="29" borderId="13" xfId="0" applyNumberFormat="1" applyFont="1" applyFill="1" applyBorder="1" applyAlignment="1">
      <alignment vertical="center" wrapText="1"/>
    </xf>
    <xf numFmtId="3" fontId="13" fillId="0" borderId="13" xfId="0" applyNumberFormat="1" applyFont="1" applyBorder="1" applyAlignment="1">
      <alignment vertical="center" wrapText="1"/>
    </xf>
    <xf numFmtId="3" fontId="12" fillId="29" borderId="15" xfId="0" applyNumberFormat="1" applyFont="1" applyFill="1" applyBorder="1" applyAlignment="1">
      <alignment vertical="center" wrapText="1"/>
    </xf>
    <xf numFmtId="3" fontId="13" fillId="0" borderId="15" xfId="0" applyNumberFormat="1" applyFont="1" applyBorder="1" applyAlignment="1">
      <alignment vertical="center" wrapText="1"/>
    </xf>
    <xf numFmtId="0" fontId="0" fillId="0" borderId="5" xfId="0" applyBorder="1" applyAlignment="1">
      <alignment horizontal="right"/>
    </xf>
    <xf numFmtId="3" fontId="13" fillId="0" borderId="23" xfId="0" applyNumberFormat="1" applyFont="1" applyBorder="1" applyAlignment="1">
      <alignment vertical="center"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5" fillId="27" borderId="4" xfId="0" applyFont="1" applyFill="1" applyBorder="1" applyAlignment="1">
      <alignment horizontal="right"/>
    </xf>
    <xf numFmtId="0" fontId="5" fillId="27" borderId="4" xfId="0" applyFont="1" applyFill="1" applyBorder="1" applyAlignment="1">
      <alignment horizontal="right" wrapText="1"/>
    </xf>
    <xf numFmtId="0" fontId="6" fillId="0" borderId="4" xfId="0" applyFont="1" applyBorder="1" applyAlignment="1">
      <alignment wrapText="1"/>
    </xf>
    <xf numFmtId="0" fontId="12" fillId="0" borderId="28" xfId="0" applyFont="1" applyBorder="1" applyAlignment="1">
      <alignment vertical="center" wrapText="1"/>
    </xf>
    <xf numFmtId="0" fontId="0" fillId="0" borderId="31" xfId="0" applyBorder="1"/>
    <xf numFmtId="0" fontId="13" fillId="0" borderId="32" xfId="0" applyFont="1" applyBorder="1" applyAlignment="1">
      <alignment vertical="center" wrapText="1"/>
    </xf>
    <xf numFmtId="0" fontId="12" fillId="29" borderId="35" xfId="0" applyFont="1" applyFill="1" applyBorder="1" applyAlignment="1">
      <alignment horizontal="right" vertical="center" wrapText="1"/>
    </xf>
    <xf numFmtId="0" fontId="12" fillId="29" borderId="36" xfId="0" applyFont="1" applyFill="1" applyBorder="1" applyAlignment="1">
      <alignment horizontal="right" vertical="center" wrapText="1"/>
    </xf>
    <xf numFmtId="0" fontId="21" fillId="0" borderId="0" xfId="0" applyFont="1"/>
    <xf numFmtId="0" fontId="12" fillId="0" borderId="38" xfId="0" applyFont="1" applyBorder="1" applyAlignment="1">
      <alignment vertical="center" wrapText="1"/>
    </xf>
    <xf numFmtId="0" fontId="21" fillId="0" borderId="37" xfId="0" applyFont="1" applyBorder="1"/>
    <xf numFmtId="0" fontId="22" fillId="0" borderId="0" xfId="0" applyFont="1" applyAlignment="1">
      <alignment horizontal="left" vertical="top" wrapText="1"/>
    </xf>
    <xf numFmtId="0" fontId="22" fillId="0" borderId="39" xfId="0" applyFont="1" applyBorder="1" applyAlignment="1">
      <alignment horizontal="left" vertical="top" wrapText="1"/>
    </xf>
    <xf numFmtId="0" fontId="20" fillId="0" borderId="40" xfId="0" applyFont="1" applyBorder="1" applyAlignment="1">
      <alignment horizontal="left" vertical="top" wrapText="1"/>
    </xf>
    <xf numFmtId="0" fontId="23" fillId="0" borderId="41" xfId="0" applyFont="1" applyBorder="1" applyAlignment="1">
      <alignment horizontal="left" vertical="center" wrapText="1"/>
    </xf>
    <xf numFmtId="0" fontId="20" fillId="0" borderId="41" xfId="0" applyFont="1" applyBorder="1" applyAlignment="1">
      <alignment horizontal="left" vertical="top" wrapText="1"/>
    </xf>
    <xf numFmtId="0" fontId="22" fillId="0" borderId="42" xfId="0" applyFont="1" applyBorder="1" applyAlignment="1">
      <alignment horizontal="right" vertical="top" wrapText="1"/>
    </xf>
    <xf numFmtId="0" fontId="22" fillId="0" borderId="0" xfId="0" applyFont="1" applyAlignment="1">
      <alignment horizontal="right" vertical="top" wrapText="1"/>
    </xf>
    <xf numFmtId="0" fontId="20" fillId="0" borderId="0" xfId="0" applyFont="1" applyAlignment="1">
      <alignment horizontal="left" vertical="top" wrapText="1"/>
    </xf>
    <xf numFmtId="1" fontId="22" fillId="0" borderId="0" xfId="0" applyNumberFormat="1" applyFont="1" applyAlignment="1">
      <alignment horizontal="right" vertical="top" shrinkToFit="1"/>
    </xf>
    <xf numFmtId="3" fontId="20" fillId="29" borderId="30" xfId="0" applyNumberFormat="1" applyFont="1" applyFill="1" applyBorder="1" applyAlignment="1">
      <alignment horizontal="right" vertical="top" wrapText="1"/>
    </xf>
    <xf numFmtId="3" fontId="0" fillId="0" borderId="0" xfId="0" applyNumberFormat="1" applyAlignment="1">
      <alignment horizontal="right"/>
    </xf>
    <xf numFmtId="0" fontId="24" fillId="0" borderId="0" xfId="0" applyFont="1"/>
    <xf numFmtId="0" fontId="6" fillId="0" borderId="0" xfId="0" applyFont="1"/>
    <xf numFmtId="3" fontId="13" fillId="0" borderId="9" xfId="0" applyNumberFormat="1" applyFont="1" applyBorder="1" applyAlignment="1">
      <alignment horizontal="right" vertical="center" wrapText="1"/>
    </xf>
    <xf numFmtId="0" fontId="22" fillId="0" borderId="41" xfId="0" applyFont="1" applyBorder="1" applyAlignment="1">
      <alignment horizontal="right" vertical="top" wrapText="1"/>
    </xf>
    <xf numFmtId="0" fontId="22" fillId="0" borderId="42" xfId="0" applyFont="1" applyBorder="1" applyAlignment="1">
      <alignment horizontal="left" vertical="top" wrapText="1"/>
    </xf>
    <xf numFmtId="1" fontId="20" fillId="29" borderId="0" xfId="0" applyNumberFormat="1" applyFont="1" applyFill="1" applyAlignment="1">
      <alignment horizontal="right" vertical="top" shrinkToFit="1"/>
    </xf>
    <xf numFmtId="0" fontId="23" fillId="0" borderId="41" xfId="0" applyFont="1" applyBorder="1" applyAlignment="1">
      <alignment horizontal="left" vertical="top" wrapText="1"/>
    </xf>
    <xf numFmtId="1" fontId="22" fillId="0" borderId="0" xfId="0" applyNumberFormat="1" applyFont="1" applyAlignment="1">
      <alignment horizontal="right" shrinkToFit="1"/>
    </xf>
    <xf numFmtId="0" fontId="22" fillId="0" borderId="0" xfId="0" applyFont="1" applyAlignment="1">
      <alignment horizontal="right" wrapText="1"/>
    </xf>
    <xf numFmtId="0" fontId="0" fillId="0" borderId="5" xfId="0" applyBorder="1" applyAlignment="1">
      <alignment vertical="center" wrapText="1"/>
    </xf>
    <xf numFmtId="0" fontId="13" fillId="0" borderId="44" xfId="0" applyFont="1" applyBorder="1" applyAlignment="1">
      <alignment vertical="center" wrapText="1"/>
    </xf>
    <xf numFmtId="0" fontId="20" fillId="0" borderId="5" xfId="0" applyFont="1" applyBorder="1" applyAlignment="1">
      <alignment horizontal="left" vertical="top" wrapText="1"/>
    </xf>
    <xf numFmtId="0" fontId="22" fillId="0" borderId="5" xfId="0" applyFont="1" applyBorder="1" applyAlignment="1">
      <alignment horizontal="right" vertical="top" wrapText="1"/>
    </xf>
    <xf numFmtId="0" fontId="22" fillId="0" borderId="5" xfId="0" applyFont="1" applyBorder="1" applyAlignment="1">
      <alignment horizontal="left" vertical="top" wrapText="1"/>
    </xf>
    <xf numFmtId="0" fontId="20" fillId="0" borderId="45" xfId="0" applyFont="1" applyBorder="1" applyAlignment="1">
      <alignment horizontal="left" vertical="top" wrapText="1"/>
    </xf>
    <xf numFmtId="1" fontId="22" fillId="0" borderId="45" xfId="0" applyNumberFormat="1" applyFont="1" applyBorder="1" applyAlignment="1">
      <alignment horizontal="right" shrinkToFit="1"/>
    </xf>
    <xf numFmtId="0" fontId="22" fillId="0" borderId="4" xfId="0" applyFont="1" applyBorder="1" applyAlignment="1">
      <alignment horizontal="left" vertical="top" wrapText="1"/>
    </xf>
    <xf numFmtId="0" fontId="20" fillId="0" borderId="4" xfId="0" applyFont="1" applyBorder="1" applyAlignment="1">
      <alignment horizontal="left" vertical="top" wrapText="1"/>
    </xf>
    <xf numFmtId="0" fontId="20" fillId="0" borderId="7" xfId="0" applyFont="1" applyBorder="1" applyAlignment="1">
      <alignment horizontal="left" vertical="top" wrapText="1"/>
    </xf>
    <xf numFmtId="0" fontId="23" fillId="0" borderId="5" xfId="0" applyFont="1" applyBorder="1" applyAlignment="1">
      <alignment horizontal="left" wrapText="1"/>
    </xf>
    <xf numFmtId="3" fontId="20" fillId="29" borderId="0" xfId="0" applyNumberFormat="1" applyFont="1" applyFill="1" applyAlignment="1">
      <alignment horizontal="right" vertical="top" wrapText="1"/>
    </xf>
    <xf numFmtId="3" fontId="22" fillId="0" borderId="0" xfId="0" applyNumberFormat="1" applyFont="1" applyAlignment="1">
      <alignment horizontal="right" vertical="top" wrapText="1"/>
    </xf>
    <xf numFmtId="3" fontId="20" fillId="29" borderId="4" xfId="0" applyNumberFormat="1" applyFont="1" applyFill="1" applyBorder="1" applyAlignment="1">
      <alignment horizontal="right" vertical="top" shrinkToFit="1"/>
    </xf>
    <xf numFmtId="3" fontId="22" fillId="0" borderId="4" xfId="0" applyNumberFormat="1" applyFont="1" applyBorder="1" applyAlignment="1">
      <alignment horizontal="right" vertical="top" shrinkToFit="1"/>
    </xf>
    <xf numFmtId="3" fontId="20" fillId="29" borderId="7" xfId="0" applyNumberFormat="1" applyFont="1" applyFill="1" applyBorder="1" applyAlignment="1">
      <alignment horizontal="right" vertical="top" wrapText="1"/>
    </xf>
    <xf numFmtId="3" fontId="22" fillId="0" borderId="7" xfId="0" applyNumberFormat="1" applyFont="1" applyBorder="1" applyAlignment="1">
      <alignment horizontal="right" vertical="top" wrapText="1"/>
    </xf>
    <xf numFmtId="3" fontId="22" fillId="0" borderId="5" xfId="0" applyNumberFormat="1" applyFont="1" applyBorder="1" applyAlignment="1">
      <alignment horizontal="right" vertical="top" wrapText="1"/>
    </xf>
    <xf numFmtId="3" fontId="22" fillId="0" borderId="0" xfId="0" applyNumberFormat="1" applyFont="1" applyAlignment="1">
      <alignment horizontal="right" vertical="top" shrinkToFit="1"/>
    </xf>
    <xf numFmtId="3" fontId="22" fillId="0" borderId="4" xfId="0" applyNumberFormat="1" applyFont="1" applyBorder="1" applyAlignment="1">
      <alignment horizontal="right" vertical="top" wrapText="1"/>
    </xf>
    <xf numFmtId="3" fontId="20" fillId="29" borderId="4" xfId="0" applyNumberFormat="1" applyFont="1" applyFill="1" applyBorder="1" applyAlignment="1">
      <alignment horizontal="right" vertical="top" wrapText="1"/>
    </xf>
    <xf numFmtId="0" fontId="25" fillId="0" borderId="0" xfId="0" applyFont="1" applyAlignment="1">
      <alignment horizontal="left" vertical="top" wrapText="1"/>
    </xf>
    <xf numFmtId="0" fontId="26" fillId="31" borderId="41" xfId="0" applyFont="1" applyFill="1" applyBorder="1" applyAlignment="1">
      <alignment horizontal="right" vertical="top" wrapText="1"/>
    </xf>
    <xf numFmtId="0" fontId="6" fillId="0" borderId="0" xfId="0" applyFont="1" applyAlignment="1">
      <alignment horizontal="right"/>
    </xf>
    <xf numFmtId="0" fontId="26" fillId="31" borderId="5" xfId="0" applyFont="1" applyFill="1" applyBorder="1" applyAlignment="1">
      <alignment horizontal="right" vertical="top" wrapText="1" indent="1"/>
    </xf>
    <xf numFmtId="0" fontId="26" fillId="31" borderId="5" xfId="0" applyFont="1" applyFill="1" applyBorder="1" applyAlignment="1">
      <alignment horizontal="right" vertical="top" wrapText="1" indent="2"/>
    </xf>
    <xf numFmtId="0" fontId="26" fillId="31" borderId="5" xfId="0" applyFont="1" applyFill="1" applyBorder="1" applyAlignment="1">
      <alignment horizontal="right" vertical="top" wrapText="1"/>
    </xf>
    <xf numFmtId="3" fontId="22" fillId="29" borderId="42" xfId="0" applyNumberFormat="1" applyFont="1" applyFill="1" applyBorder="1" applyAlignment="1">
      <alignment horizontal="right" vertical="top" shrinkToFit="1"/>
    </xf>
    <xf numFmtId="3" fontId="22" fillId="29" borderId="0" xfId="0" applyNumberFormat="1" applyFont="1" applyFill="1" applyAlignment="1">
      <alignment horizontal="right" vertical="top" shrinkToFit="1"/>
    </xf>
    <xf numFmtId="3" fontId="22" fillId="29" borderId="39" xfId="0" applyNumberFormat="1" applyFont="1" applyFill="1" applyBorder="1" applyAlignment="1">
      <alignment horizontal="right" vertical="top" shrinkToFit="1"/>
    </xf>
    <xf numFmtId="3" fontId="20" fillId="0" borderId="5" xfId="0" applyNumberFormat="1" applyFont="1" applyBorder="1" applyAlignment="1">
      <alignment horizontal="right" vertical="top" wrapText="1"/>
    </xf>
    <xf numFmtId="0" fontId="15" fillId="0" borderId="0" xfId="0" applyFont="1"/>
    <xf numFmtId="0" fontId="23" fillId="0" borderId="5" xfId="0" applyFont="1" applyBorder="1" applyAlignment="1">
      <alignment horizontal="left" vertical="center" wrapText="1"/>
    </xf>
    <xf numFmtId="0" fontId="28" fillId="0" borderId="5" xfId="0" applyFont="1" applyBorder="1" applyAlignment="1">
      <alignment horizontal="left" vertical="center" wrapText="1"/>
    </xf>
    <xf numFmtId="0" fontId="4" fillId="0" borderId="0" xfId="0" applyFont="1" applyAlignment="1">
      <alignment horizontal="left" wrapText="1"/>
    </xf>
    <xf numFmtId="0" fontId="23" fillId="0" borderId="0" xfId="0" applyFont="1" applyAlignment="1">
      <alignment horizontal="left" wrapText="1"/>
    </xf>
    <xf numFmtId="0" fontId="23" fillId="0" borderId="0" xfId="0" applyFont="1" applyAlignment="1">
      <alignment horizontal="right" wrapText="1"/>
    </xf>
    <xf numFmtId="0" fontId="24" fillId="0" borderId="0" xfId="0" applyFont="1" applyAlignment="1">
      <alignment horizontal="left"/>
    </xf>
    <xf numFmtId="0" fontId="28" fillId="0" borderId="41" xfId="0" applyFont="1" applyBorder="1" applyAlignment="1">
      <alignment horizontal="left" vertical="center" wrapText="1"/>
    </xf>
    <xf numFmtId="0" fontId="4" fillId="0" borderId="0" xfId="0" applyFont="1" applyAlignment="1">
      <alignment horizontal="right" wrapText="1"/>
    </xf>
    <xf numFmtId="0" fontId="5" fillId="2" borderId="0" xfId="0" applyFont="1" applyFill="1"/>
    <xf numFmtId="0" fontId="5" fillId="2" borderId="0" xfId="0" applyFont="1" applyFill="1" applyAlignment="1">
      <alignment wrapText="1"/>
    </xf>
    <xf numFmtId="0" fontId="5" fillId="27" borderId="0" xfId="0" applyFont="1" applyFill="1"/>
    <xf numFmtId="0" fontId="5" fillId="32" borderId="0" xfId="0" applyFont="1" applyFill="1"/>
    <xf numFmtId="0" fontId="24" fillId="0" borderId="6" xfId="0" applyFont="1" applyBorder="1"/>
    <xf numFmtId="0" fontId="0" fillId="0" borderId="4" xfId="0" applyBorder="1" applyAlignment="1">
      <alignment vertical="top"/>
    </xf>
    <xf numFmtId="0" fontId="5" fillId="30" borderId="0" xfId="0" applyFont="1" applyFill="1"/>
    <xf numFmtId="0" fontId="5" fillId="30" borderId="0" xfId="0" applyFont="1" applyFill="1" applyAlignment="1">
      <alignment wrapText="1"/>
    </xf>
    <xf numFmtId="0" fontId="5" fillId="25" borderId="0" xfId="0" applyFont="1" applyFill="1"/>
    <xf numFmtId="0" fontId="7" fillId="32" borderId="0" xfId="0" applyFont="1" applyFill="1"/>
    <xf numFmtId="0" fontId="7" fillId="25" borderId="0" xfId="0" applyFont="1" applyFill="1"/>
    <xf numFmtId="0" fontId="7" fillId="27" borderId="0" xfId="0" applyFont="1" applyFill="1"/>
    <xf numFmtId="0" fontId="27" fillId="0" borderId="0" xfId="0" applyFont="1" applyAlignment="1">
      <alignment vertical="top" wrapText="1"/>
    </xf>
    <xf numFmtId="0" fontId="0" fillId="0" borderId="6" xfId="0" applyBorder="1"/>
    <xf numFmtId="0" fontId="0" fillId="0" borderId="5" xfId="0" applyBorder="1"/>
    <xf numFmtId="0" fontId="0" fillId="0" borderId="5" xfId="0" applyBorder="1" applyAlignment="1">
      <alignment vertical="top"/>
    </xf>
    <xf numFmtId="3" fontId="22" fillId="0" borderId="42" xfId="0" applyNumberFormat="1" applyFont="1" applyBorder="1" applyAlignment="1">
      <alignment horizontal="right" vertical="top" wrapText="1"/>
    </xf>
    <xf numFmtId="0" fontId="8" fillId="0" borderId="0" xfId="0" applyFont="1" applyAlignment="1">
      <alignment horizontal="center" vertical="top"/>
    </xf>
    <xf numFmtId="0" fontId="6" fillId="0" borderId="0" xfId="0" applyFont="1" applyAlignment="1">
      <alignment horizontal="center" vertical="top"/>
    </xf>
    <xf numFmtId="0" fontId="12" fillId="0" borderId="48" xfId="0" applyFont="1" applyBorder="1" applyAlignment="1">
      <alignment vertical="top" wrapText="1"/>
    </xf>
    <xf numFmtId="0" fontId="13" fillId="0" borderId="48" xfId="0" applyFont="1" applyBorder="1" applyAlignment="1">
      <alignment vertical="top" wrapText="1"/>
    </xf>
    <xf numFmtId="0" fontId="13" fillId="0" borderId="48" xfId="0" applyFont="1" applyBorder="1" applyAlignment="1">
      <alignment horizontal="right" vertical="top" wrapText="1"/>
    </xf>
    <xf numFmtId="0" fontId="12" fillId="0" borderId="49" xfId="0" applyFont="1" applyBorder="1" applyAlignment="1">
      <alignment vertical="top" wrapText="1"/>
    </xf>
    <xf numFmtId="0" fontId="13" fillId="0" borderId="49" xfId="0" applyFont="1" applyBorder="1" applyAlignment="1">
      <alignment vertical="top" wrapText="1"/>
    </xf>
    <xf numFmtId="0" fontId="13" fillId="0" borderId="49" xfId="0" applyFont="1" applyBorder="1" applyAlignment="1">
      <alignment horizontal="right" vertical="top" wrapText="1"/>
    </xf>
    <xf numFmtId="0" fontId="12" fillId="0" borderId="5" xfId="0" applyFont="1" applyBorder="1" applyAlignment="1">
      <alignment vertical="top" wrapText="1"/>
    </xf>
    <xf numFmtId="0" fontId="13" fillId="0" borderId="5" xfId="0" applyFont="1" applyBorder="1" applyAlignment="1">
      <alignment vertical="top" wrapText="1"/>
    </xf>
    <xf numFmtId="0" fontId="13" fillId="0" borderId="5" xfId="0" applyFont="1" applyBorder="1" applyAlignment="1">
      <alignment horizontal="right" vertical="top" wrapText="1"/>
    </xf>
    <xf numFmtId="0" fontId="6" fillId="0" borderId="4" xfId="0" applyFont="1" applyBorder="1" applyAlignment="1">
      <alignment horizontal="center"/>
    </xf>
    <xf numFmtId="0" fontId="15" fillId="0" borderId="18" xfId="0" applyFont="1" applyBorder="1" applyAlignment="1">
      <alignment horizontal="center"/>
    </xf>
    <xf numFmtId="0" fontId="6" fillId="0" borderId="19" xfId="0" applyFont="1" applyBorder="1" applyAlignment="1">
      <alignment horizontal="center"/>
    </xf>
    <xf numFmtId="0" fontId="6" fillId="0" borderId="17" xfId="0" applyFont="1" applyBorder="1" applyAlignment="1">
      <alignment horizontal="center"/>
    </xf>
    <xf numFmtId="0" fontId="6" fillId="0" borderId="10" xfId="0" applyFont="1" applyBorder="1" applyAlignment="1">
      <alignment horizontal="center"/>
    </xf>
    <xf numFmtId="0" fontId="6" fillId="0" borderId="0" xfId="0" applyFont="1" applyAlignment="1">
      <alignment horizontal="center"/>
    </xf>
    <xf numFmtId="0" fontId="5" fillId="27" borderId="51" xfId="0" applyFont="1" applyFill="1" applyBorder="1" applyAlignment="1">
      <alignment horizontal="right" wrapText="1"/>
    </xf>
    <xf numFmtId="0" fontId="0" fillId="0" borderId="50" xfId="0" applyBorder="1" applyAlignment="1">
      <alignment horizontal="right"/>
    </xf>
    <xf numFmtId="0" fontId="13" fillId="29" borderId="33" xfId="0" applyFont="1" applyFill="1" applyBorder="1" applyAlignment="1">
      <alignment horizontal="right" vertical="center" wrapText="1"/>
    </xf>
    <xf numFmtId="0" fontId="13" fillId="29" borderId="50" xfId="0" applyFont="1" applyFill="1" applyBorder="1" applyAlignment="1">
      <alignment horizontal="right" vertical="center" wrapText="1"/>
    </xf>
    <xf numFmtId="0" fontId="13" fillId="29" borderId="34" xfId="0" applyFont="1" applyFill="1" applyBorder="1" applyAlignment="1">
      <alignment horizontal="right" vertical="center" wrapText="1"/>
    </xf>
    <xf numFmtId="0" fontId="13" fillId="29" borderId="52" xfId="0" applyFont="1" applyFill="1" applyBorder="1" applyAlignment="1">
      <alignment horizontal="right" vertical="center" wrapText="1"/>
    </xf>
    <xf numFmtId="0" fontId="13" fillId="29" borderId="29" xfId="0" applyFont="1" applyFill="1" applyBorder="1" applyAlignment="1">
      <alignment horizontal="right" vertical="center" wrapText="1"/>
    </xf>
    <xf numFmtId="0" fontId="13" fillId="29" borderId="53" xfId="0" applyFont="1" applyFill="1" applyBorder="1" applyAlignment="1">
      <alignment horizontal="right" vertical="center" wrapText="1"/>
    </xf>
    <xf numFmtId="10" fontId="22" fillId="0" borderId="42" xfId="0" applyNumberFormat="1" applyFont="1" applyBorder="1" applyAlignment="1">
      <alignment horizontal="right" vertical="top" wrapText="1"/>
    </xf>
    <xf numFmtId="0" fontId="21" fillId="0" borderId="4" xfId="0" applyFont="1" applyBorder="1" applyAlignment="1">
      <alignment horizontal="center" vertical="top" wrapText="1"/>
    </xf>
    <xf numFmtId="0" fontId="20" fillId="0" borderId="4" xfId="0" applyFont="1" applyBorder="1" applyAlignment="1">
      <alignment horizontal="center" vertical="top" wrapText="1"/>
    </xf>
    <xf numFmtId="0" fontId="20" fillId="0" borderId="41" xfId="0" applyFont="1" applyBorder="1" applyAlignment="1">
      <alignment horizontal="center" vertical="top" wrapText="1"/>
    </xf>
    <xf numFmtId="0" fontId="21" fillId="0" borderId="41" xfId="0" applyFont="1" applyBorder="1" applyAlignment="1">
      <alignment horizontal="center" vertical="top" wrapText="1"/>
    </xf>
    <xf numFmtId="0" fontId="18" fillId="0" borderId="9" xfId="0" applyFont="1" applyBorder="1" applyAlignment="1">
      <alignment horizontal="center" vertical="center" wrapText="1"/>
    </xf>
    <xf numFmtId="0" fontId="20" fillId="0" borderId="5" xfId="0" applyFont="1" applyBorder="1" applyAlignment="1">
      <alignment horizontal="center" vertical="top" wrapText="1"/>
    </xf>
    <xf numFmtId="164" fontId="20" fillId="29" borderId="0" xfId="0" applyNumberFormat="1" applyFont="1" applyFill="1" applyAlignment="1">
      <alignment horizontal="right" vertical="top" wrapText="1"/>
    </xf>
    <xf numFmtId="10" fontId="22" fillId="0" borderId="0" xfId="0" applyNumberFormat="1" applyFont="1" applyAlignment="1">
      <alignment horizontal="right" vertical="top" wrapText="1"/>
    </xf>
    <xf numFmtId="10" fontId="22" fillId="0" borderId="41" xfId="0" applyNumberFormat="1" applyFont="1" applyBorder="1" applyAlignment="1">
      <alignment horizontal="right" vertical="top" wrapText="1"/>
    </xf>
    <xf numFmtId="0" fontId="18" fillId="0" borderId="48" xfId="0" applyFont="1" applyBorder="1" applyAlignment="1">
      <alignment horizontal="center" vertical="center" wrapText="1"/>
    </xf>
    <xf numFmtId="0" fontId="31" fillId="0" borderId="0" xfId="0" applyFont="1"/>
    <xf numFmtId="9" fontId="20" fillId="29" borderId="0" xfId="0" applyNumberFormat="1" applyFont="1" applyFill="1" applyAlignment="1">
      <alignment horizontal="right" vertical="top" wrapText="1"/>
    </xf>
    <xf numFmtId="9" fontId="22" fillId="0" borderId="0" xfId="0" applyNumberFormat="1" applyFont="1" applyAlignment="1">
      <alignment horizontal="right" vertical="top" wrapText="1"/>
    </xf>
    <xf numFmtId="0" fontId="21" fillId="0" borderId="5" xfId="0" applyFont="1" applyBorder="1" applyAlignment="1">
      <alignment horizontal="center" vertical="top" wrapText="1"/>
    </xf>
    <xf numFmtId="166" fontId="6" fillId="0" borderId="0" xfId="0" applyNumberFormat="1" applyFont="1"/>
    <xf numFmtId="0" fontId="31" fillId="0" borderId="0" xfId="0" applyFont="1" applyAlignment="1">
      <alignment vertical="center"/>
    </xf>
    <xf numFmtId="3" fontId="0" fillId="0" borderId="0" xfId="0" applyNumberFormat="1"/>
    <xf numFmtId="166" fontId="35" fillId="0" borderId="0" xfId="1" applyNumberFormat="1" applyFont="1" applyAlignment="1">
      <alignment horizontal="right"/>
    </xf>
    <xf numFmtId="0" fontId="22" fillId="0" borderId="0" xfId="0" applyFont="1" applyAlignment="1">
      <alignment horizontal="left" vertical="top"/>
    </xf>
    <xf numFmtId="43" fontId="13" fillId="29" borderId="33" xfId="1" applyFont="1" applyFill="1" applyBorder="1" applyAlignment="1">
      <alignment horizontal="right" vertical="center" wrapText="1"/>
    </xf>
    <xf numFmtId="43" fontId="13" fillId="29" borderId="50" xfId="1" applyFont="1" applyFill="1" applyBorder="1" applyAlignment="1">
      <alignment horizontal="right" vertical="center" wrapText="1"/>
    </xf>
    <xf numFmtId="43" fontId="13" fillId="29" borderId="29" xfId="1" applyFont="1" applyFill="1" applyBorder="1" applyAlignment="1">
      <alignment horizontal="right" vertical="center" wrapText="1"/>
    </xf>
    <xf numFmtId="43" fontId="13" fillId="29" borderId="53" xfId="1" applyFont="1" applyFill="1" applyBorder="1" applyAlignment="1">
      <alignment horizontal="right" vertical="center" wrapText="1"/>
    </xf>
    <xf numFmtId="43" fontId="12" fillId="29" borderId="36" xfId="1" applyFont="1" applyFill="1" applyBorder="1" applyAlignment="1">
      <alignment horizontal="right" vertical="center" wrapText="1"/>
    </xf>
    <xf numFmtId="167" fontId="13" fillId="29" borderId="33" xfId="1" applyNumberFormat="1" applyFont="1" applyFill="1" applyBorder="1" applyAlignment="1">
      <alignment horizontal="right" vertical="center" wrapText="1"/>
    </xf>
    <xf numFmtId="167" fontId="13" fillId="29" borderId="29" xfId="1" applyNumberFormat="1" applyFont="1" applyFill="1" applyBorder="1" applyAlignment="1">
      <alignment horizontal="right" vertical="center" wrapText="1"/>
    </xf>
    <xf numFmtId="0" fontId="12" fillId="29" borderId="55" xfId="0" applyFont="1" applyFill="1" applyBorder="1" applyAlignment="1">
      <alignment horizontal="right" vertical="center" wrapText="1"/>
    </xf>
    <xf numFmtId="0" fontId="12" fillId="29" borderId="56" xfId="0" applyFont="1" applyFill="1" applyBorder="1" applyAlignment="1">
      <alignment horizontal="right" vertical="center" wrapText="1"/>
    </xf>
    <xf numFmtId="43" fontId="13" fillId="29" borderId="34" xfId="1" applyFont="1" applyFill="1" applyBorder="1" applyAlignment="1">
      <alignment horizontal="right" vertical="center" wrapText="1"/>
    </xf>
    <xf numFmtId="43" fontId="13" fillId="29" borderId="52" xfId="1" applyFont="1" applyFill="1" applyBorder="1" applyAlignment="1">
      <alignment horizontal="right" vertical="center" wrapText="1"/>
    </xf>
    <xf numFmtId="43" fontId="12" fillId="29" borderId="56" xfId="1" applyFont="1" applyFill="1" applyBorder="1" applyAlignment="1">
      <alignment horizontal="right" vertical="center" wrapText="1"/>
    </xf>
    <xf numFmtId="166" fontId="13" fillId="29" borderId="33" xfId="1" applyNumberFormat="1" applyFont="1" applyFill="1" applyBorder="1" applyAlignment="1">
      <alignment horizontal="right" vertical="center" wrapText="1"/>
    </xf>
    <xf numFmtId="166" fontId="13" fillId="29" borderId="50" xfId="1" applyNumberFormat="1" applyFont="1" applyFill="1" applyBorder="1" applyAlignment="1">
      <alignment horizontal="right" vertical="center" wrapText="1"/>
    </xf>
    <xf numFmtId="166" fontId="13" fillId="29" borderId="29" xfId="1" applyNumberFormat="1" applyFont="1" applyFill="1" applyBorder="1" applyAlignment="1">
      <alignment horizontal="right" vertical="center" wrapText="1"/>
    </xf>
    <xf numFmtId="166" fontId="13" fillId="29" borderId="53" xfId="1" applyNumberFormat="1" applyFont="1" applyFill="1" applyBorder="1" applyAlignment="1">
      <alignment horizontal="right" vertical="center" wrapText="1"/>
    </xf>
    <xf numFmtId="166" fontId="12" fillId="29" borderId="56" xfId="1" applyNumberFormat="1" applyFont="1" applyFill="1" applyBorder="1" applyAlignment="1">
      <alignment horizontal="right" vertical="center" wrapText="1"/>
    </xf>
    <xf numFmtId="43" fontId="12" fillId="29" borderId="35" xfId="1" applyFont="1" applyFill="1" applyBorder="1" applyAlignment="1">
      <alignment horizontal="right" vertical="center" wrapText="1"/>
    </xf>
    <xf numFmtId="43" fontId="12" fillId="29" borderId="55" xfId="1" applyFont="1" applyFill="1" applyBorder="1" applyAlignment="1">
      <alignment horizontal="right" vertical="center" wrapText="1"/>
    </xf>
    <xf numFmtId="167" fontId="13" fillId="29" borderId="34" xfId="1" applyNumberFormat="1" applyFont="1" applyFill="1" applyBorder="1" applyAlignment="1">
      <alignment horizontal="right" vertical="center" wrapText="1"/>
    </xf>
    <xf numFmtId="167" fontId="12" fillId="29" borderId="35" xfId="1" applyNumberFormat="1" applyFont="1" applyFill="1" applyBorder="1" applyAlignment="1">
      <alignment horizontal="right" vertical="center" wrapText="1"/>
    </xf>
    <xf numFmtId="167" fontId="12" fillId="29" borderId="36" xfId="1" applyNumberFormat="1" applyFont="1" applyFill="1" applyBorder="1" applyAlignment="1">
      <alignment horizontal="right" vertical="center" wrapText="1"/>
    </xf>
    <xf numFmtId="166" fontId="12" fillId="29" borderId="36" xfId="1" applyNumberFormat="1" applyFont="1" applyFill="1" applyBorder="1" applyAlignment="1">
      <alignment horizontal="right" vertical="center" wrapText="1"/>
    </xf>
    <xf numFmtId="166" fontId="13" fillId="29" borderId="34" xfId="1" applyNumberFormat="1" applyFont="1" applyFill="1" applyBorder="1" applyAlignment="1">
      <alignment horizontal="right" vertical="center" wrapText="1"/>
    </xf>
    <xf numFmtId="166" fontId="20" fillId="29" borderId="0" xfId="1" applyNumberFormat="1" applyFont="1" applyFill="1" applyAlignment="1">
      <alignment horizontal="right" vertical="top" wrapText="1"/>
    </xf>
    <xf numFmtId="3" fontId="20" fillId="0" borderId="0" xfId="0" applyNumberFormat="1" applyFont="1" applyAlignment="1">
      <alignment horizontal="right" vertical="top" shrinkToFit="1"/>
    </xf>
    <xf numFmtId="3" fontId="22" fillId="29" borderId="0" xfId="0" applyNumberFormat="1" applyFont="1" applyFill="1" applyAlignment="1">
      <alignment vertical="top" shrinkToFit="1"/>
    </xf>
    <xf numFmtId="3" fontId="22" fillId="29" borderId="0" xfId="0" applyNumberFormat="1" applyFont="1" applyFill="1" applyAlignment="1">
      <alignment vertical="top" wrapText="1"/>
    </xf>
    <xf numFmtId="3" fontId="22" fillId="29" borderId="4" xfId="0" applyNumberFormat="1" applyFont="1" applyFill="1" applyBorder="1" applyAlignment="1">
      <alignment vertical="top" shrinkToFit="1"/>
    </xf>
    <xf numFmtId="3" fontId="22" fillId="29" borderId="42" xfId="0" applyNumberFormat="1" applyFont="1" applyFill="1" applyBorder="1" applyAlignment="1">
      <alignment vertical="top" shrinkToFit="1"/>
    </xf>
    <xf numFmtId="3" fontId="22" fillId="29" borderId="39" xfId="0" applyNumberFormat="1" applyFont="1" applyFill="1" applyBorder="1" applyAlignment="1">
      <alignment vertical="top" shrinkToFit="1"/>
    </xf>
    <xf numFmtId="0" fontId="22" fillId="0" borderId="4" xfId="0" applyFont="1" applyBorder="1" applyAlignment="1">
      <alignment horizontal="left" vertical="top"/>
    </xf>
    <xf numFmtId="0" fontId="35" fillId="0" borderId="0" xfId="0" applyFont="1" applyAlignment="1">
      <alignment horizontal="left" vertical="top"/>
    </xf>
    <xf numFmtId="0" fontId="35" fillId="0" borderId="0" xfId="0" applyFont="1" applyAlignment="1">
      <alignment horizontal="right"/>
    </xf>
    <xf numFmtId="166" fontId="22" fillId="0" borderId="0" xfId="1" applyNumberFormat="1" applyFont="1" applyAlignment="1">
      <alignment horizontal="right" vertical="top" wrapText="1"/>
    </xf>
    <xf numFmtId="166" fontId="22" fillId="0" borderId="0" xfId="1" applyNumberFormat="1" applyFont="1" applyAlignment="1">
      <alignment horizontal="right" vertical="top" shrinkToFit="1"/>
    </xf>
    <xf numFmtId="166" fontId="22" fillId="0" borderId="4" xfId="1" applyNumberFormat="1" applyFont="1" applyBorder="1" applyAlignment="1">
      <alignment horizontal="right" vertical="top" wrapText="1"/>
    </xf>
    <xf numFmtId="166" fontId="22" fillId="0" borderId="7" xfId="1" applyNumberFormat="1" applyFont="1" applyBorder="1" applyAlignment="1">
      <alignment horizontal="right" vertical="top" wrapText="1"/>
    </xf>
    <xf numFmtId="0" fontId="13" fillId="29" borderId="57" xfId="0" applyFont="1" applyFill="1" applyBorder="1" applyAlignment="1">
      <alignment horizontal="right" vertical="center" wrapText="1"/>
    </xf>
    <xf numFmtId="0" fontId="13" fillId="29" borderId="58" xfId="0" applyFont="1" applyFill="1" applyBorder="1" applyAlignment="1">
      <alignment horizontal="right" vertical="center" wrapText="1"/>
    </xf>
    <xf numFmtId="0" fontId="13" fillId="29" borderId="51" xfId="0" applyFont="1" applyFill="1" applyBorder="1" applyAlignment="1">
      <alignment horizontal="right" vertical="center" wrapText="1"/>
    </xf>
    <xf numFmtId="166" fontId="13" fillId="29" borderId="58" xfId="1" applyNumberFormat="1" applyFont="1" applyFill="1" applyBorder="1" applyAlignment="1">
      <alignment horizontal="right" vertical="center" wrapText="1"/>
    </xf>
    <xf numFmtId="166" fontId="13" fillId="29" borderId="51" xfId="1" applyNumberFormat="1" applyFont="1" applyFill="1" applyBorder="1" applyAlignment="1">
      <alignment horizontal="right" vertical="center" wrapText="1"/>
    </xf>
    <xf numFmtId="166" fontId="13" fillId="29" borderId="52" xfId="1" applyNumberFormat="1" applyFont="1" applyFill="1" applyBorder="1" applyAlignment="1">
      <alignment horizontal="right" vertical="center" wrapText="1"/>
    </xf>
    <xf numFmtId="166" fontId="12" fillId="29" borderId="35" xfId="1" applyNumberFormat="1" applyFont="1" applyFill="1" applyBorder="1" applyAlignment="1">
      <alignment horizontal="right" vertical="center" wrapText="1"/>
    </xf>
    <xf numFmtId="166" fontId="12" fillId="29" borderId="55" xfId="1" applyNumberFormat="1" applyFont="1" applyFill="1" applyBorder="1" applyAlignment="1">
      <alignment horizontal="right" vertical="center" wrapText="1"/>
    </xf>
    <xf numFmtId="43" fontId="0" fillId="0" borderId="0" xfId="0" applyNumberFormat="1" applyAlignment="1">
      <alignment horizontal="right"/>
    </xf>
    <xf numFmtId="9" fontId="0" fillId="0" borderId="0" xfId="2" applyFont="1" applyAlignment="1">
      <alignment horizontal="right"/>
    </xf>
    <xf numFmtId="167" fontId="0" fillId="0" borderId="0" xfId="0" applyNumberFormat="1" applyAlignment="1">
      <alignment horizontal="right"/>
    </xf>
    <xf numFmtId="0" fontId="0" fillId="0" borderId="17" xfId="0" applyBorder="1" applyAlignment="1">
      <alignment vertical="center" wrapText="1"/>
    </xf>
    <xf numFmtId="43" fontId="13" fillId="29" borderId="58" xfId="1" applyFont="1" applyFill="1" applyBorder="1" applyAlignment="1">
      <alignment horizontal="right" vertical="center" wrapText="1"/>
    </xf>
    <xf numFmtId="43" fontId="13" fillId="29" borderId="51" xfId="1" applyFont="1" applyFill="1" applyBorder="1" applyAlignment="1">
      <alignment horizontal="right" vertical="center" wrapText="1"/>
    </xf>
    <xf numFmtId="167" fontId="13" fillId="29" borderId="58" xfId="1" applyNumberFormat="1" applyFont="1" applyFill="1" applyBorder="1" applyAlignment="1">
      <alignment horizontal="right" vertical="center" wrapText="1"/>
    </xf>
    <xf numFmtId="0" fontId="13" fillId="0" borderId="54" xfId="0" applyFont="1" applyBorder="1" applyAlignment="1">
      <alignment horizontal="right" vertical="top" wrapText="1"/>
    </xf>
    <xf numFmtId="43" fontId="12" fillId="24" borderId="54" xfId="1" applyFont="1" applyFill="1" applyBorder="1" applyAlignment="1">
      <alignment horizontal="right" vertical="top" wrapText="1"/>
    </xf>
    <xf numFmtId="43" fontId="12" fillId="24" borderId="49" xfId="1" applyFont="1" applyFill="1" applyBorder="1" applyAlignment="1">
      <alignment horizontal="right" vertical="top" wrapText="1"/>
    </xf>
    <xf numFmtId="43" fontId="6" fillId="28" borderId="4" xfId="1" applyFont="1" applyFill="1" applyBorder="1" applyAlignment="1">
      <alignment horizontal="right" vertical="top"/>
    </xf>
    <xf numFmtId="0" fontId="0" fillId="0" borderId="7" xfId="0" applyBorder="1" applyAlignment="1">
      <alignment horizontal="center" vertical="top"/>
    </xf>
    <xf numFmtId="0" fontId="31" fillId="0" borderId="0" xfId="0" applyFont="1" applyAlignment="1">
      <alignment vertical="top"/>
    </xf>
    <xf numFmtId="166" fontId="12" fillId="29" borderId="25" xfId="1" applyNumberFormat="1" applyFont="1" applyFill="1" applyBorder="1" applyAlignment="1">
      <alignment horizontal="right" vertical="center" wrapText="1"/>
    </xf>
    <xf numFmtId="164" fontId="22" fillId="0" borderId="0" xfId="2" applyNumberFormat="1" applyFont="1" applyAlignment="1">
      <alignment horizontal="right" vertical="top" wrapText="1"/>
    </xf>
    <xf numFmtId="164" fontId="22" fillId="0" borderId="5" xfId="2" applyNumberFormat="1" applyFont="1" applyBorder="1" applyAlignment="1">
      <alignment horizontal="right" vertical="top" wrapText="1"/>
    </xf>
    <xf numFmtId="10" fontId="22" fillId="0" borderId="0" xfId="2" applyNumberFormat="1" applyFont="1" applyAlignment="1">
      <alignment horizontal="right" vertical="top" wrapText="1"/>
    </xf>
    <xf numFmtId="0" fontId="5" fillId="2" borderId="0" xfId="0" applyFont="1" applyFill="1" applyAlignment="1">
      <alignment horizontal="center"/>
    </xf>
    <xf numFmtId="10" fontId="0" fillId="0" borderId="0" xfId="2" applyNumberFormat="1" applyFont="1"/>
    <xf numFmtId="3" fontId="22" fillId="0" borderId="0" xfId="0" applyNumberFormat="1" applyFont="1" applyAlignment="1">
      <alignment horizontal="left" vertical="top" wrapText="1"/>
    </xf>
    <xf numFmtId="166" fontId="20" fillId="0" borderId="7" xfId="1" applyNumberFormat="1" applyFont="1" applyBorder="1" applyAlignment="1">
      <alignment horizontal="left" vertical="top" wrapText="1"/>
    </xf>
    <xf numFmtId="166" fontId="6" fillId="29" borderId="7" xfId="1" applyNumberFormat="1" applyFont="1" applyFill="1" applyBorder="1" applyAlignment="1">
      <alignment horizontal="right" vertical="top" wrapText="1"/>
    </xf>
    <xf numFmtId="166" fontId="6" fillId="29" borderId="0" xfId="1" applyNumberFormat="1" applyFont="1" applyFill="1" applyAlignment="1">
      <alignment horizontal="right" vertical="top" wrapText="1"/>
    </xf>
    <xf numFmtId="166" fontId="6" fillId="29" borderId="54" xfId="1" applyNumberFormat="1" applyFont="1" applyFill="1" applyBorder="1" applyAlignment="1">
      <alignment horizontal="right" vertical="top" wrapText="1"/>
    </xf>
    <xf numFmtId="0" fontId="26" fillId="31" borderId="0" xfId="0" applyFont="1" applyFill="1" applyAlignment="1">
      <alignment horizontal="center" vertical="top" wrapText="1"/>
    </xf>
    <xf numFmtId="0" fontId="26" fillId="31" borderId="41" xfId="0" applyFont="1" applyFill="1" applyBorder="1" applyAlignment="1">
      <alignment horizontal="center" vertical="top" wrapText="1"/>
    </xf>
    <xf numFmtId="166" fontId="13" fillId="29" borderId="59" xfId="1" applyNumberFormat="1" applyFont="1" applyFill="1" applyBorder="1" applyAlignment="1">
      <alignment horizontal="right" vertical="center" wrapText="1"/>
    </xf>
    <xf numFmtId="166" fontId="13" fillId="29" borderId="60" xfId="1" applyNumberFormat="1" applyFont="1" applyFill="1" applyBorder="1" applyAlignment="1">
      <alignment horizontal="right" vertical="center" wrapText="1"/>
    </xf>
    <xf numFmtId="166" fontId="13" fillId="29" borderId="31" xfId="1" applyNumberFormat="1" applyFont="1" applyFill="1" applyBorder="1" applyAlignment="1">
      <alignment horizontal="right" vertical="center" wrapText="1"/>
    </xf>
    <xf numFmtId="0" fontId="0" fillId="36" borderId="14" xfId="0" applyFill="1" applyBorder="1" applyAlignment="1">
      <alignment horizontal="right" vertical="center" wrapText="1"/>
    </xf>
    <xf numFmtId="0" fontId="0" fillId="36" borderId="13" xfId="0" applyFill="1" applyBorder="1" applyAlignment="1">
      <alignment horizontal="right" vertical="center" wrapText="1"/>
    </xf>
    <xf numFmtId="0" fontId="12" fillId="36" borderId="14" xfId="0" applyFont="1" applyFill="1" applyBorder="1" applyAlignment="1">
      <alignment horizontal="right" vertical="center" wrapText="1"/>
    </xf>
    <xf numFmtId="0" fontId="0" fillId="36" borderId="15" xfId="0" applyFill="1" applyBorder="1" applyAlignment="1">
      <alignment horizontal="right" vertical="center" wrapText="1"/>
    </xf>
    <xf numFmtId="0" fontId="12" fillId="36" borderId="15" xfId="0" applyFont="1" applyFill="1" applyBorder="1" applyAlignment="1">
      <alignment horizontal="right" vertical="center" wrapText="1"/>
    </xf>
    <xf numFmtId="0" fontId="12" fillId="36" borderId="25" xfId="0" applyFont="1" applyFill="1" applyBorder="1" applyAlignment="1">
      <alignment horizontal="right" vertical="center" wrapText="1"/>
    </xf>
    <xf numFmtId="0" fontId="13" fillId="36" borderId="15" xfId="0" applyFont="1" applyFill="1" applyBorder="1" applyAlignment="1">
      <alignment horizontal="right" vertical="center" wrapText="1"/>
    </xf>
    <xf numFmtId="0" fontId="12" fillId="0" borderId="9" xfId="0" applyFont="1" applyBorder="1" applyAlignment="1">
      <alignment horizontal="center" vertical="center" wrapText="1"/>
    </xf>
    <xf numFmtId="3" fontId="13" fillId="36" borderId="9" xfId="0" applyNumberFormat="1" applyFont="1" applyFill="1" applyBorder="1" applyAlignment="1">
      <alignment horizontal="right" vertical="center" wrapText="1"/>
    </xf>
    <xf numFmtId="166" fontId="20" fillId="36" borderId="0" xfId="1" applyNumberFormat="1" applyFont="1" applyFill="1" applyAlignment="1">
      <alignment horizontal="right" vertical="top" wrapText="1"/>
    </xf>
    <xf numFmtId="10" fontId="22" fillId="36" borderId="0" xfId="0" applyNumberFormat="1" applyFont="1" applyFill="1" applyAlignment="1">
      <alignment horizontal="right" vertical="top" wrapText="1"/>
    </xf>
    <xf numFmtId="10" fontId="22" fillId="36" borderId="0" xfId="2" applyNumberFormat="1" applyFont="1" applyFill="1" applyAlignment="1">
      <alignment horizontal="right" vertical="top" wrapText="1"/>
    </xf>
    <xf numFmtId="10" fontId="22" fillId="36" borderId="41" xfId="0" applyNumberFormat="1" applyFont="1" applyFill="1" applyBorder="1" applyAlignment="1">
      <alignment horizontal="right" vertical="top" wrapText="1"/>
    </xf>
    <xf numFmtId="1" fontId="22" fillId="36" borderId="0" xfId="0" applyNumberFormat="1" applyFont="1" applyFill="1" applyAlignment="1">
      <alignment horizontal="right" vertical="top" shrinkToFit="1"/>
    </xf>
    <xf numFmtId="10" fontId="22" fillId="0" borderId="42" xfId="2" applyNumberFormat="1" applyFont="1" applyBorder="1" applyAlignment="1">
      <alignment horizontal="right" vertical="top" wrapText="1"/>
    </xf>
    <xf numFmtId="10" fontId="22" fillId="0" borderId="41" xfId="2" applyNumberFormat="1" applyFont="1" applyBorder="1" applyAlignment="1">
      <alignment horizontal="right" vertical="top" wrapText="1"/>
    </xf>
    <xf numFmtId="10" fontId="0" fillId="36" borderId="0" xfId="0" applyNumberFormat="1" applyFill="1" applyAlignment="1">
      <alignment horizontal="right" vertical="top" wrapText="1"/>
    </xf>
    <xf numFmtId="10" fontId="0" fillId="36" borderId="41" xfId="0" applyNumberFormat="1" applyFill="1" applyBorder="1" applyAlignment="1">
      <alignment horizontal="right" vertical="top" wrapText="1"/>
    </xf>
    <xf numFmtId="164" fontId="20" fillId="29" borderId="5" xfId="0" applyNumberFormat="1" applyFont="1" applyFill="1" applyBorder="1" applyAlignment="1">
      <alignment horizontal="right" vertical="top" wrapText="1"/>
    </xf>
    <xf numFmtId="43" fontId="13" fillId="0" borderId="54" xfId="1" applyFont="1" applyBorder="1" applyAlignment="1">
      <alignment horizontal="right" vertical="top" wrapText="1"/>
    </xf>
    <xf numFmtId="43" fontId="13" fillId="0" borderId="49" xfId="1" applyFont="1" applyBorder="1" applyAlignment="1">
      <alignment horizontal="right" vertical="top" wrapText="1"/>
    </xf>
    <xf numFmtId="43" fontId="13" fillId="0" borderId="5" xfId="1" applyFont="1" applyBorder="1" applyAlignment="1">
      <alignment horizontal="right" vertical="top" wrapText="1"/>
    </xf>
    <xf numFmtId="166" fontId="30" fillId="29" borderId="33" xfId="1" applyNumberFormat="1" applyFont="1" applyFill="1" applyBorder="1" applyAlignment="1">
      <alignment horizontal="right" vertical="center" wrapText="1"/>
    </xf>
    <xf numFmtId="166" fontId="30" fillId="29" borderId="34" xfId="1" applyNumberFormat="1" applyFont="1" applyFill="1" applyBorder="1" applyAlignment="1">
      <alignment horizontal="right" vertical="center" wrapText="1"/>
    </xf>
    <xf numFmtId="3" fontId="30" fillId="0" borderId="0" xfId="0" applyNumberFormat="1" applyFont="1" applyAlignment="1">
      <alignment horizontal="right"/>
    </xf>
    <xf numFmtId="166" fontId="30" fillId="29" borderId="29" xfId="1" applyNumberFormat="1" applyFont="1" applyFill="1" applyBorder="1" applyAlignment="1">
      <alignment horizontal="right" vertical="center" wrapText="1"/>
    </xf>
    <xf numFmtId="0" fontId="0" fillId="26" borderId="5" xfId="0" applyFill="1" applyBorder="1" applyAlignment="1">
      <alignment horizontal="right" vertical="top" wrapText="1"/>
    </xf>
    <xf numFmtId="0" fontId="0" fillId="26" borderId="48" xfId="0" applyFill="1" applyBorder="1" applyAlignment="1">
      <alignment vertical="top" wrapText="1"/>
    </xf>
    <xf numFmtId="0" fontId="0" fillId="26" borderId="49" xfId="0" applyFill="1" applyBorder="1" applyAlignment="1">
      <alignment vertical="top" wrapText="1"/>
    </xf>
    <xf numFmtId="0" fontId="0" fillId="26" borderId="5" xfId="0" applyFill="1" applyBorder="1" applyAlignment="1">
      <alignment horizontal="left" vertical="top" wrapText="1"/>
    </xf>
    <xf numFmtId="0" fontId="0" fillId="37" borderId="8" xfId="0" applyFill="1" applyBorder="1" applyAlignment="1">
      <alignment vertical="top"/>
    </xf>
    <xf numFmtId="0" fontId="0" fillId="37" borderId="4" xfId="0" applyFill="1" applyBorder="1" applyAlignment="1">
      <alignment vertical="top"/>
    </xf>
    <xf numFmtId="0" fontId="0" fillId="37" borderId="7" xfId="0" applyFill="1" applyBorder="1" applyAlignment="1">
      <alignment horizontal="left" vertical="top"/>
    </xf>
    <xf numFmtId="0" fontId="13" fillId="29" borderId="61" xfId="0" applyFont="1" applyFill="1" applyBorder="1" applyAlignment="1">
      <alignment horizontal="right" vertical="center" wrapText="1"/>
    </xf>
    <xf numFmtId="0" fontId="5" fillId="27" borderId="62" xfId="0" applyFont="1" applyFill="1" applyBorder="1" applyAlignment="1">
      <alignment horizontal="right"/>
    </xf>
    <xf numFmtId="0" fontId="13" fillId="29" borderId="63" xfId="0" applyFont="1" applyFill="1" applyBorder="1" applyAlignment="1">
      <alignment horizontal="right" vertical="center" wrapText="1"/>
    </xf>
    <xf numFmtId="0" fontId="13" fillId="29" borderId="64" xfId="0" applyFont="1" applyFill="1" applyBorder="1" applyAlignment="1">
      <alignment horizontal="right" vertical="center" wrapText="1"/>
    </xf>
    <xf numFmtId="0" fontId="12" fillId="29" borderId="65" xfId="0" applyFont="1" applyFill="1" applyBorder="1" applyAlignment="1">
      <alignment horizontal="right" vertical="center" wrapText="1"/>
    </xf>
    <xf numFmtId="0" fontId="13" fillId="29" borderId="66" xfId="0" applyFont="1" applyFill="1" applyBorder="1" applyAlignment="1">
      <alignment horizontal="right" vertical="center" wrapText="1"/>
    </xf>
    <xf numFmtId="0" fontId="12" fillId="29" borderId="67" xfId="0" applyFont="1" applyFill="1" applyBorder="1" applyAlignment="1">
      <alignment horizontal="right" vertical="center" wrapText="1"/>
    </xf>
    <xf numFmtId="0" fontId="0" fillId="0" borderId="46" xfId="0" applyBorder="1" applyAlignment="1">
      <alignment horizontal="right"/>
    </xf>
    <xf numFmtId="43" fontId="13" fillId="29" borderId="0" xfId="1" applyFont="1" applyFill="1" applyBorder="1" applyAlignment="1">
      <alignment horizontal="right" vertical="center" wrapText="1"/>
    </xf>
    <xf numFmtId="43" fontId="13" fillId="29" borderId="4" xfId="1" applyFont="1" applyFill="1" applyBorder="1" applyAlignment="1">
      <alignment horizontal="right" vertical="center" wrapText="1"/>
    </xf>
    <xf numFmtId="43" fontId="12" fillId="29" borderId="68" xfId="1" applyFont="1" applyFill="1" applyBorder="1" applyAlignment="1">
      <alignment horizontal="right" vertical="center" wrapText="1"/>
    </xf>
    <xf numFmtId="43" fontId="13" fillId="29" borderId="37" xfId="1" applyFont="1" applyFill="1" applyBorder="1" applyAlignment="1">
      <alignment horizontal="right" vertical="center" wrapText="1"/>
    </xf>
    <xf numFmtId="43" fontId="12" fillId="29" borderId="69" xfId="1" applyFont="1" applyFill="1" applyBorder="1" applyAlignment="1">
      <alignment horizontal="right" vertical="center" wrapText="1"/>
    </xf>
    <xf numFmtId="43" fontId="13" fillId="29" borderId="60" xfId="1" applyFont="1" applyFill="1" applyBorder="1" applyAlignment="1">
      <alignment horizontal="right" vertical="center" wrapText="1"/>
    </xf>
    <xf numFmtId="3" fontId="20" fillId="29" borderId="35" xfId="0" applyNumberFormat="1" applyFont="1" applyFill="1" applyBorder="1" applyAlignment="1">
      <alignment horizontal="right" vertical="top" wrapText="1"/>
    </xf>
    <xf numFmtId="0" fontId="20" fillId="0" borderId="0" xfId="0" applyFont="1" applyAlignment="1">
      <alignment horizontal="right" vertical="top" wrapText="1"/>
    </xf>
    <xf numFmtId="0" fontId="12" fillId="29" borderId="70" xfId="0" applyFont="1" applyFill="1" applyBorder="1" applyAlignment="1">
      <alignment horizontal="right" vertical="center" wrapText="1"/>
    </xf>
    <xf numFmtId="0" fontId="5" fillId="27" borderId="62" xfId="0" applyFont="1" applyFill="1" applyBorder="1" applyAlignment="1">
      <alignment horizontal="right" wrapText="1"/>
    </xf>
    <xf numFmtId="43" fontId="13" fillId="29" borderId="63" xfId="1" applyFont="1" applyFill="1" applyBorder="1" applyAlignment="1">
      <alignment horizontal="right" vertical="center" wrapText="1"/>
    </xf>
    <xf numFmtId="43" fontId="13" fillId="29" borderId="64" xfId="1" applyFont="1" applyFill="1" applyBorder="1" applyAlignment="1">
      <alignment horizontal="right" vertical="center" wrapText="1"/>
    </xf>
    <xf numFmtId="167" fontId="13" fillId="29" borderId="63" xfId="1" applyNumberFormat="1" applyFont="1" applyFill="1" applyBorder="1" applyAlignment="1">
      <alignment horizontal="right" vertical="center" wrapText="1"/>
    </xf>
    <xf numFmtId="167" fontId="13" fillId="29" borderId="66" xfId="1" applyNumberFormat="1" applyFont="1" applyFill="1" applyBorder="1" applyAlignment="1">
      <alignment horizontal="right" vertical="center" wrapText="1"/>
    </xf>
    <xf numFmtId="167" fontId="12" fillId="29" borderId="65" xfId="1" applyNumberFormat="1" applyFont="1" applyFill="1" applyBorder="1" applyAlignment="1">
      <alignment horizontal="right" vertical="center" wrapText="1"/>
    </xf>
    <xf numFmtId="167" fontId="12" fillId="29" borderId="67" xfId="1" applyNumberFormat="1" applyFont="1" applyFill="1" applyBorder="1" applyAlignment="1">
      <alignment horizontal="right" vertical="center" wrapText="1"/>
    </xf>
    <xf numFmtId="167" fontId="13" fillId="29" borderId="64" xfId="1" applyNumberFormat="1" applyFont="1" applyFill="1" applyBorder="1" applyAlignment="1">
      <alignment horizontal="right" vertical="center" wrapText="1"/>
    </xf>
    <xf numFmtId="167" fontId="0" fillId="0" borderId="0" xfId="1" applyNumberFormat="1" applyFont="1" applyAlignment="1">
      <alignment horizontal="right"/>
    </xf>
    <xf numFmtId="0" fontId="0" fillId="0" borderId="79" xfId="0" applyBorder="1"/>
    <xf numFmtId="0" fontId="0" fillId="0" borderId="77" xfId="0" applyBorder="1" applyAlignment="1">
      <alignment vertical="top"/>
    </xf>
    <xf numFmtId="0" fontId="0" fillId="0" borderId="73" xfId="0" applyBorder="1" applyAlignment="1">
      <alignment vertical="top"/>
    </xf>
    <xf numFmtId="0" fontId="0" fillId="0" borderId="81" xfId="0" applyBorder="1" applyAlignment="1">
      <alignment vertical="top"/>
    </xf>
    <xf numFmtId="0" fontId="0" fillId="0" borderId="75" xfId="0" applyBorder="1" applyAlignment="1">
      <alignment wrapText="1"/>
    </xf>
    <xf numFmtId="0" fontId="0" fillId="0" borderId="73" xfId="0" applyBorder="1" applyAlignment="1">
      <alignment vertical="top" wrapText="1"/>
    </xf>
    <xf numFmtId="0" fontId="0" fillId="0" borderId="79" xfId="0" applyBorder="1" applyAlignment="1">
      <alignment vertical="top" wrapText="1"/>
    </xf>
    <xf numFmtId="0" fontId="0" fillId="0" borderId="72" xfId="0" applyBorder="1" applyAlignment="1">
      <alignment vertical="top"/>
    </xf>
    <xf numFmtId="166" fontId="22" fillId="36" borderId="0" xfId="1" applyNumberFormat="1" applyFont="1" applyFill="1" applyAlignment="1">
      <alignment horizontal="right" vertical="top" wrapText="1"/>
    </xf>
    <xf numFmtId="0" fontId="48" fillId="0" borderId="73" xfId="0" applyFont="1" applyBorder="1" applyAlignment="1">
      <alignment vertical="top" wrapText="1"/>
    </xf>
    <xf numFmtId="0" fontId="0" fillId="0" borderId="76" xfId="0" applyBorder="1" applyAlignment="1">
      <alignment vertical="top" wrapText="1"/>
    </xf>
    <xf numFmtId="0" fontId="0" fillId="0" borderId="71" xfId="0" applyBorder="1" applyAlignment="1">
      <alignment vertical="top"/>
    </xf>
    <xf numFmtId="3" fontId="20" fillId="36" borderId="0" xfId="0" applyNumberFormat="1" applyFont="1" applyFill="1" applyAlignment="1">
      <alignment horizontal="right" vertical="top" wrapText="1"/>
    </xf>
    <xf numFmtId="0" fontId="0" fillId="0" borderId="79" xfId="0" applyBorder="1" applyAlignment="1">
      <alignment vertical="top"/>
    </xf>
    <xf numFmtId="0" fontId="0" fillId="0" borderId="75" xfId="0" applyBorder="1" applyAlignment="1">
      <alignment vertical="top" wrapText="1"/>
    </xf>
    <xf numFmtId="0" fontId="0" fillId="0" borderId="75" xfId="0" applyBorder="1" applyAlignment="1">
      <alignment vertical="top"/>
    </xf>
    <xf numFmtId="0" fontId="47" fillId="38" borderId="0" xfId="0" applyFont="1" applyFill="1"/>
    <xf numFmtId="0" fontId="0" fillId="0" borderId="76" xfId="0" applyBorder="1" applyAlignment="1">
      <alignment vertical="top"/>
    </xf>
    <xf numFmtId="0" fontId="23" fillId="0" borderId="82" xfId="0" applyFont="1" applyBorder="1" applyAlignment="1">
      <alignment vertical="top" wrapText="1"/>
    </xf>
    <xf numFmtId="0" fontId="0" fillId="0" borderId="77" xfId="0" applyBorder="1" applyAlignment="1">
      <alignment wrapText="1"/>
    </xf>
    <xf numFmtId="0" fontId="0" fillId="0" borderId="80" xfId="0" applyBorder="1" applyAlignment="1">
      <alignment vertical="top"/>
    </xf>
    <xf numFmtId="0" fontId="0" fillId="0" borderId="78" xfId="0" applyBorder="1"/>
    <xf numFmtId="0" fontId="49" fillId="0" borderId="0" xfId="0" applyFont="1"/>
    <xf numFmtId="0" fontId="0" fillId="0" borderId="75" xfId="0" applyBorder="1"/>
    <xf numFmtId="0" fontId="0" fillId="0" borderId="76" xfId="0" applyBorder="1" applyAlignment="1">
      <alignment wrapText="1"/>
    </xf>
    <xf numFmtId="0" fontId="48" fillId="0" borderId="76" xfId="0" applyFont="1" applyBorder="1" applyAlignment="1">
      <alignment vertical="top" wrapText="1"/>
    </xf>
    <xf numFmtId="0" fontId="0" fillId="0" borderId="76" xfId="0" applyBorder="1"/>
    <xf numFmtId="0" fontId="46" fillId="38" borderId="0" xfId="0" applyFont="1" applyFill="1"/>
    <xf numFmtId="0" fontId="0" fillId="0" borderId="77" xfId="0" applyBorder="1" applyAlignment="1">
      <alignment vertical="top" wrapText="1"/>
    </xf>
    <xf numFmtId="0" fontId="0" fillId="0" borderId="78" xfId="0" applyBorder="1" applyAlignment="1">
      <alignment vertical="top"/>
    </xf>
    <xf numFmtId="0" fontId="24" fillId="0" borderId="0" xfId="0" applyFont="1" applyAlignment="1">
      <alignment wrapText="1"/>
    </xf>
    <xf numFmtId="0" fontId="0" fillId="0" borderId="0" xfId="0" applyAlignment="1">
      <alignment horizontal="center" vertical="center" wrapText="1"/>
    </xf>
    <xf numFmtId="0" fontId="5" fillId="27" borderId="4" xfId="0" applyFont="1" applyFill="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7" fillId="0" borderId="0" xfId="0" applyFont="1" applyAlignment="1">
      <alignment horizontal="center" vertical="top"/>
    </xf>
    <xf numFmtId="0" fontId="5" fillId="27" borderId="0" xfId="0" applyFont="1" applyFill="1" applyAlignment="1">
      <alignment horizontal="center" vertical="center" wrapText="1"/>
    </xf>
    <xf numFmtId="3" fontId="20" fillId="29" borderId="42" xfId="0" applyNumberFormat="1" applyFont="1" applyFill="1" applyBorder="1" applyAlignment="1">
      <alignment horizontal="right" vertical="top" shrinkToFit="1"/>
    </xf>
    <xf numFmtId="3" fontId="20" fillId="29" borderId="0" xfId="0" applyNumberFormat="1" applyFont="1" applyFill="1" applyAlignment="1">
      <alignment horizontal="right" vertical="top" shrinkToFit="1"/>
    </xf>
    <xf numFmtId="3" fontId="20" fillId="29" borderId="39" xfId="0" applyNumberFormat="1" applyFont="1" applyFill="1" applyBorder="1" applyAlignment="1">
      <alignment horizontal="right" vertical="top" shrinkToFit="1"/>
    </xf>
    <xf numFmtId="3" fontId="20" fillId="29" borderId="0" xfId="0" applyNumberFormat="1" applyFont="1" applyFill="1" applyAlignment="1">
      <alignment horizontal="right" vertical="top" wrapText="1" indent="1"/>
    </xf>
    <xf numFmtId="3" fontId="22" fillId="29" borderId="4" xfId="0" applyNumberFormat="1" applyFont="1" applyFill="1" applyBorder="1" applyAlignment="1">
      <alignment horizontal="right" vertical="top" wrapText="1"/>
    </xf>
    <xf numFmtId="3" fontId="20" fillId="0" borderId="40" xfId="0" applyNumberFormat="1" applyFont="1" applyBorder="1" applyAlignment="1">
      <alignment horizontal="right" vertical="top" shrinkToFit="1"/>
    </xf>
    <xf numFmtId="3" fontId="20" fillId="0" borderId="40" xfId="0" applyNumberFormat="1" applyFont="1" applyBorder="1" applyAlignment="1">
      <alignment vertical="top" wrapText="1"/>
    </xf>
    <xf numFmtId="3" fontId="20" fillId="29" borderId="42" xfId="0" applyNumberFormat="1" applyFont="1" applyFill="1" applyBorder="1" applyAlignment="1">
      <alignment vertical="top" shrinkToFit="1"/>
    </xf>
    <xf numFmtId="3" fontId="20" fillId="29" borderId="0" xfId="0" applyNumberFormat="1" applyFont="1" applyFill="1" applyAlignment="1">
      <alignment vertical="top" shrinkToFit="1"/>
    </xf>
    <xf numFmtId="3" fontId="20" fillId="29" borderId="39" xfId="0" applyNumberFormat="1" applyFont="1" applyFill="1" applyBorder="1" applyAlignment="1">
      <alignment vertical="top" shrinkToFit="1"/>
    </xf>
    <xf numFmtId="0" fontId="20" fillId="0" borderId="47" xfId="0" applyFont="1" applyBorder="1" applyAlignment="1">
      <alignment horizontal="left" vertical="top" wrapText="1"/>
    </xf>
    <xf numFmtId="164" fontId="22" fillId="29" borderId="4" xfId="2" applyNumberFormat="1" applyFont="1" applyFill="1" applyBorder="1" applyAlignment="1">
      <alignment vertical="top" wrapText="1"/>
    </xf>
    <xf numFmtId="164" fontId="22" fillId="29" borderId="0" xfId="2" applyNumberFormat="1" applyFont="1" applyFill="1" applyAlignment="1">
      <alignment vertical="top" wrapText="1"/>
    </xf>
    <xf numFmtId="3" fontId="20" fillId="0" borderId="5" xfId="0" applyNumberFormat="1" applyFont="1" applyBorder="1" applyAlignment="1">
      <alignment vertical="top" shrinkToFit="1"/>
    </xf>
    <xf numFmtId="164" fontId="20" fillId="0" borderId="5" xfId="2" applyNumberFormat="1" applyFont="1" applyFill="1" applyBorder="1" applyAlignment="1">
      <alignment vertical="top" wrapText="1"/>
    </xf>
    <xf numFmtId="168" fontId="22" fillId="29" borderId="0" xfId="0" applyNumberFormat="1" applyFont="1" applyFill="1" applyAlignment="1">
      <alignment horizontal="right" vertical="top" shrinkToFit="1"/>
    </xf>
    <xf numFmtId="168" fontId="22" fillId="29" borderId="0" xfId="0" applyNumberFormat="1" applyFont="1" applyFill="1" applyAlignment="1">
      <alignment horizontal="right" vertical="top" wrapText="1"/>
    </xf>
    <xf numFmtId="168" fontId="22" fillId="29" borderId="4" xfId="0" applyNumberFormat="1" applyFont="1" applyFill="1" applyBorder="1" applyAlignment="1">
      <alignment horizontal="right" vertical="top" wrapText="1"/>
    </xf>
    <xf numFmtId="168" fontId="20" fillId="0" borderId="5" xfId="0" applyNumberFormat="1" applyFont="1" applyBorder="1" applyAlignment="1">
      <alignment horizontal="right" vertical="top" wrapText="1"/>
    </xf>
    <xf numFmtId="168" fontId="20" fillId="29" borderId="0" xfId="0" applyNumberFormat="1" applyFont="1" applyFill="1" applyAlignment="1">
      <alignment horizontal="right" vertical="top" shrinkToFit="1"/>
    </xf>
    <xf numFmtId="168" fontId="20" fillId="29" borderId="4" xfId="0" applyNumberFormat="1" applyFont="1" applyFill="1" applyBorder="1" applyAlignment="1">
      <alignment horizontal="right" vertical="top" wrapText="1"/>
    </xf>
    <xf numFmtId="3" fontId="20" fillId="29" borderId="4" xfId="0" applyNumberFormat="1" applyFont="1" applyFill="1" applyBorder="1" applyAlignment="1">
      <alignment vertical="top" shrinkToFit="1"/>
    </xf>
    <xf numFmtId="164" fontId="20" fillId="29" borderId="0" xfId="2" applyNumberFormat="1" applyFont="1" applyFill="1" applyAlignment="1">
      <alignment vertical="top" wrapText="1"/>
    </xf>
    <xf numFmtId="164" fontId="20" fillId="29" borderId="4" xfId="2" applyNumberFormat="1" applyFont="1" applyFill="1" applyBorder="1" applyAlignment="1">
      <alignment vertical="top" wrapText="1"/>
    </xf>
    <xf numFmtId="0" fontId="35" fillId="0" borderId="0" xfId="0" applyFont="1"/>
    <xf numFmtId="43" fontId="6" fillId="28" borderId="7" xfId="1" applyFont="1" applyFill="1" applyBorder="1" applyAlignment="1">
      <alignment horizontal="right" vertical="top"/>
    </xf>
    <xf numFmtId="0" fontId="0" fillId="29" borderId="33" xfId="0" applyFill="1" applyBorder="1" applyAlignment="1">
      <alignment horizontal="right" vertical="center" wrapText="1"/>
    </xf>
    <xf numFmtId="0" fontId="0" fillId="29" borderId="50" xfId="0" applyFill="1" applyBorder="1" applyAlignment="1">
      <alignment horizontal="right" vertical="center" wrapText="1"/>
    </xf>
    <xf numFmtId="0" fontId="0" fillId="29" borderId="58" xfId="0" applyFill="1" applyBorder="1" applyAlignment="1">
      <alignment horizontal="right" vertical="center" wrapText="1"/>
    </xf>
    <xf numFmtId="0" fontId="0" fillId="29" borderId="51" xfId="0" applyFill="1" applyBorder="1" applyAlignment="1">
      <alignment horizontal="right" vertical="center" wrapText="1"/>
    </xf>
    <xf numFmtId="0" fontId="6" fillId="29" borderId="35" xfId="0" applyFont="1" applyFill="1" applyBorder="1" applyAlignment="1">
      <alignment horizontal="right" vertical="center" wrapText="1"/>
    </xf>
    <xf numFmtId="0" fontId="6" fillId="29" borderId="55" xfId="0" applyFont="1" applyFill="1" applyBorder="1" applyAlignment="1">
      <alignment horizontal="right" vertical="center" wrapText="1"/>
    </xf>
    <xf numFmtId="0" fontId="0" fillId="29" borderId="34" xfId="0" applyFill="1" applyBorder="1" applyAlignment="1">
      <alignment horizontal="right" vertical="center" wrapText="1"/>
    </xf>
    <xf numFmtId="0" fontId="0" fillId="29" borderId="52" xfId="0" applyFill="1" applyBorder="1" applyAlignment="1">
      <alignment horizontal="right" vertical="center" wrapText="1"/>
    </xf>
    <xf numFmtId="0" fontId="6" fillId="29" borderId="36" xfId="0" applyFont="1" applyFill="1" applyBorder="1" applyAlignment="1">
      <alignment horizontal="right" vertical="center" wrapText="1"/>
    </xf>
    <xf numFmtId="0" fontId="6" fillId="29" borderId="56" xfId="0" applyFont="1" applyFill="1" applyBorder="1" applyAlignment="1">
      <alignment horizontal="right" vertical="center" wrapText="1"/>
    </xf>
    <xf numFmtId="166" fontId="50" fillId="29" borderId="50" xfId="1" applyNumberFormat="1" applyFont="1" applyFill="1" applyBorder="1" applyAlignment="1">
      <alignment horizontal="right" vertical="center" wrapText="1"/>
    </xf>
    <xf numFmtId="166" fontId="50" fillId="29" borderId="33" xfId="1" applyNumberFormat="1" applyFont="1" applyFill="1" applyBorder="1" applyAlignment="1">
      <alignment horizontal="right" vertical="center" wrapText="1"/>
    </xf>
    <xf numFmtId="166" fontId="50" fillId="29" borderId="57" xfId="1" applyNumberFormat="1" applyFont="1" applyFill="1" applyBorder="1" applyAlignment="1">
      <alignment horizontal="right" vertical="center" wrapText="1"/>
    </xf>
    <xf numFmtId="166" fontId="12" fillId="29" borderId="68" xfId="1" applyNumberFormat="1" applyFont="1" applyFill="1" applyBorder="1" applyAlignment="1">
      <alignment horizontal="right" vertical="center" wrapText="1"/>
    </xf>
    <xf numFmtId="1" fontId="51" fillId="36" borderId="0" xfId="0" applyNumberFormat="1" applyFont="1" applyFill="1" applyAlignment="1">
      <alignment horizontal="right" shrinkToFit="1"/>
    </xf>
    <xf numFmtId="1" fontId="51" fillId="36" borderId="45" xfId="0" applyNumberFormat="1" applyFont="1" applyFill="1" applyBorder="1" applyAlignment="1">
      <alignment horizontal="right" shrinkToFit="1"/>
    </xf>
    <xf numFmtId="166" fontId="0" fillId="0" borderId="0" xfId="1" applyNumberFormat="1" applyFont="1" applyFill="1"/>
    <xf numFmtId="166" fontId="22" fillId="0" borderId="42" xfId="1" applyNumberFormat="1" applyFont="1" applyBorder="1" applyAlignment="1">
      <alignment horizontal="right" vertical="top" wrapText="1"/>
    </xf>
    <xf numFmtId="0" fontId="56" fillId="0" borderId="0" xfId="0" applyFont="1"/>
    <xf numFmtId="0" fontId="57" fillId="0" borderId="0" xfId="0" applyFont="1" applyAlignment="1">
      <alignment vertical="center"/>
    </xf>
    <xf numFmtId="166" fontId="22" fillId="0" borderId="42" xfId="1" applyNumberFormat="1" applyFont="1" applyFill="1" applyBorder="1" applyAlignment="1">
      <alignment horizontal="right" vertical="top" wrapText="1"/>
    </xf>
    <xf numFmtId="0" fontId="52" fillId="0" borderId="0" xfId="0" applyFont="1" applyAlignment="1">
      <alignment horizontal="left" vertical="top" wrapText="1"/>
    </xf>
    <xf numFmtId="0" fontId="21" fillId="0" borderId="43" xfId="0" applyFont="1" applyBorder="1" applyAlignment="1">
      <alignment horizontal="right" wrapText="1"/>
    </xf>
    <xf numFmtId="0" fontId="22" fillId="0" borderId="43" xfId="0" applyFont="1" applyBorder="1" applyAlignment="1">
      <alignment horizontal="right" wrapText="1"/>
    </xf>
    <xf numFmtId="166" fontId="22" fillId="0" borderId="0" xfId="1" applyNumberFormat="1" applyFont="1" applyFill="1" applyAlignment="1">
      <alignment horizontal="right" vertical="top" wrapText="1"/>
    </xf>
    <xf numFmtId="3" fontId="20" fillId="0" borderId="0" xfId="0" applyNumberFormat="1" applyFont="1" applyAlignment="1">
      <alignment horizontal="right" vertical="top" wrapText="1"/>
    </xf>
    <xf numFmtId="3" fontId="20" fillId="0" borderId="7" xfId="0" applyNumberFormat="1" applyFont="1" applyBorder="1" applyAlignment="1">
      <alignment horizontal="right" vertical="top" wrapText="1"/>
    </xf>
    <xf numFmtId="3" fontId="20" fillId="29" borderId="0" xfId="0" applyNumberFormat="1" applyFont="1" applyFill="1" applyAlignment="1">
      <alignment vertical="top" wrapText="1"/>
    </xf>
    <xf numFmtId="3" fontId="20" fillId="0" borderId="5" xfId="0" applyNumberFormat="1" applyFont="1" applyBorder="1" applyAlignment="1">
      <alignment vertical="top" wrapText="1"/>
    </xf>
    <xf numFmtId="0" fontId="0" fillId="0" borderId="0" xfId="0" applyAlignment="1">
      <alignment horizontal="left"/>
    </xf>
    <xf numFmtId="0" fontId="16" fillId="0" borderId="0" xfId="0" applyFont="1" applyAlignment="1">
      <alignment horizontal="left"/>
    </xf>
    <xf numFmtId="0" fontId="27" fillId="0" borderId="0" xfId="0" applyFont="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left" vertical="top"/>
    </xf>
    <xf numFmtId="0" fontId="27" fillId="0" borderId="0" xfId="0" applyFont="1" applyAlignment="1">
      <alignment horizontal="left"/>
    </xf>
    <xf numFmtId="0" fontId="16" fillId="0" borderId="0" xfId="0" applyFont="1" applyAlignment="1">
      <alignment horizontal="left" wrapText="1"/>
    </xf>
    <xf numFmtId="0" fontId="6" fillId="0" borderId="0" xfId="0" applyFont="1" applyAlignment="1">
      <alignment horizontal="center" vertical="top"/>
    </xf>
    <xf numFmtId="0" fontId="7" fillId="2" borderId="0" xfId="0" applyFont="1" applyFill="1" applyAlignment="1">
      <alignment horizontal="center"/>
    </xf>
    <xf numFmtId="0" fontId="7" fillId="27" borderId="0" xfId="0" applyFont="1" applyFill="1" applyAlignment="1">
      <alignment horizontal="center"/>
    </xf>
    <xf numFmtId="0" fontId="5" fillId="2" borderId="0" xfId="0" applyFont="1" applyFill="1" applyAlignment="1">
      <alignment horizontal="center"/>
    </xf>
    <xf numFmtId="0" fontId="5" fillId="2" borderId="46" xfId="0" applyFont="1" applyFill="1" applyBorder="1" applyAlignment="1">
      <alignment horizontal="center"/>
    </xf>
    <xf numFmtId="0" fontId="5" fillId="2" borderId="50" xfId="0" applyFont="1" applyFill="1" applyBorder="1" applyAlignment="1">
      <alignment horizontal="center"/>
    </xf>
    <xf numFmtId="0" fontId="7" fillId="30" borderId="0" xfId="0" applyFont="1" applyFill="1" applyAlignment="1">
      <alignment horizontal="center" vertical="top"/>
    </xf>
    <xf numFmtId="0" fontId="6" fillId="0" borderId="0" xfId="0" applyFont="1" applyAlignment="1">
      <alignment horizontal="left" wrapText="1"/>
    </xf>
    <xf numFmtId="0" fontId="37" fillId="2" borderId="0" xfId="0" applyFont="1" applyFill="1" applyAlignment="1">
      <alignment horizontal="center" vertical="center"/>
    </xf>
    <xf numFmtId="0" fontId="18" fillId="0" borderId="9" xfId="0" applyFont="1" applyBorder="1" applyAlignment="1">
      <alignment horizontal="center" vertical="center" wrapText="1"/>
    </xf>
    <xf numFmtId="0" fontId="20" fillId="0" borderId="37" xfId="0" applyFont="1" applyBorder="1" applyAlignment="1">
      <alignment horizontal="center" vertical="top" wrapText="1"/>
    </xf>
    <xf numFmtId="0" fontId="0" fillId="0" borderId="74" xfId="0" applyBorder="1" applyAlignment="1">
      <alignment horizontal="left" vertical="top" wrapText="1"/>
    </xf>
  </cellXfs>
  <cellStyles count="93">
    <cellStyle name="20% - Accent2 2" xfId="29" xr:uid="{58611EF6-DA43-4C66-9F4B-B1D3711BD7AC}"/>
    <cellStyle name="20% - Accent2 3" xfId="27" xr:uid="{594FDF13-850B-467B-9AC0-F67B200672C8}"/>
    <cellStyle name="20% - Accent3 2" xfId="32" xr:uid="{15065545-5191-4676-B8F1-B8C202452D7C}"/>
    <cellStyle name="40% - Accent3 2" xfId="35" xr:uid="{5CDA061A-17BA-49FC-B93F-2F806A16FB78}"/>
    <cellStyle name="40% - Accent3 3" xfId="28" xr:uid="{517F87BD-0A11-4B7E-8A5C-B72378EF2A5D}"/>
    <cellStyle name="Comma" xfId="1" builtinId="3"/>
    <cellStyle name="Comma 10" xfId="16" xr:uid="{3F208DAB-B014-46AE-A8F5-CF0802408C3F}"/>
    <cellStyle name="Comma 10 2" xfId="14" xr:uid="{AC382F49-F959-4D22-B24D-57C4C12C5633}"/>
    <cellStyle name="Comma 10 3" xfId="13" xr:uid="{E3E0640D-DC6A-4C61-95F9-44CF8293CE70}"/>
    <cellStyle name="Comma 10 3 2" xfId="73" xr:uid="{65BB2CE8-33CD-4A2C-8EAF-49C7A6099ECF}"/>
    <cellStyle name="Comma 10 4" xfId="75" xr:uid="{50EE730C-79C9-4DF9-B9BD-053F9EC0A52C}"/>
    <cellStyle name="Comma 11" xfId="52" xr:uid="{96F94C7E-E829-4072-8F8B-22971BC1D8D0}"/>
    <cellStyle name="Comma 2" xfId="9" xr:uid="{0AC2D600-91FB-4BA1-B669-F127DC108CFA}"/>
    <cellStyle name="Comma 2 2" xfId="34" xr:uid="{F318B6F2-79C4-4BBE-983B-F1C98FDD635E}"/>
    <cellStyle name="Comma 2 2 2" xfId="36" xr:uid="{413A396E-C32B-4DF2-98A7-27E4F1DF33D7}"/>
    <cellStyle name="Comma 2 2 3" xfId="55" xr:uid="{BE3EBE6A-CAEF-467F-B39E-1222396CA7E3}"/>
    <cellStyle name="Comma 2 2 4" xfId="81" xr:uid="{DC830F24-C292-4405-ACDD-A09492E474BA}"/>
    <cellStyle name="Comma 2 3" xfId="40" xr:uid="{95EB072A-5738-4461-897F-5F26B4F6D647}"/>
    <cellStyle name="Comma 2 3 2" xfId="56" xr:uid="{0DACF523-8EF4-462E-AED0-28E6FC8E5855}"/>
    <cellStyle name="Comma 2 3 3" xfId="83" xr:uid="{574E95EA-F2A9-4009-96DD-FF54540D1EC5}"/>
    <cellStyle name="Comma 2 4" xfId="66" xr:uid="{6727C093-95F6-43D2-BDE4-C6CE6B49D134}"/>
    <cellStyle name="Comma 2 4 2" xfId="71" xr:uid="{AF9DB7EE-712B-49A0-B343-A0D1ABB6AEA0}"/>
    <cellStyle name="Comma 2 4 2 2" xfId="91" xr:uid="{251FBFB3-0C66-4DBA-BF54-2011D27CA6BD}"/>
    <cellStyle name="Comma 2 4 3" xfId="88" xr:uid="{86A0431F-6ED6-4298-BAD9-481A2877557D}"/>
    <cellStyle name="Comma 2 5" xfId="54" xr:uid="{3034EA48-8937-473C-8397-8387B27292EB}"/>
    <cellStyle name="Comma 3" xfId="11" xr:uid="{426BACFB-45A8-4907-8008-671B1E7265B4}"/>
    <cellStyle name="Comma 3 2" xfId="20" xr:uid="{C50127AF-49D4-42AB-B20B-3524FA31CF2A}"/>
    <cellStyle name="Comma 3 2 2" xfId="77" xr:uid="{2D4E0257-6D39-4ADD-9643-D79F8BCCC16C}"/>
    <cellStyle name="Comma 3 3" xfId="23" xr:uid="{DAD93AFE-5181-4050-B5B8-377C9FF03FEB}"/>
    <cellStyle name="Comma 3 3 2" xfId="78" xr:uid="{DD373DE3-4A21-470E-8084-17B1AB3E1BCF}"/>
    <cellStyle name="Comma 3 4" xfId="30" xr:uid="{8602596D-CCC7-4B34-8C03-330DAD557879}"/>
    <cellStyle name="Comma 3 4 2" xfId="80" xr:uid="{F940F8D4-C071-4A2D-8602-4200B3EDEAE8}"/>
    <cellStyle name="Comma 3 5" xfId="57" xr:uid="{44BE6510-A316-4A21-9038-79E2FFEDBC19}"/>
    <cellStyle name="Comma 4" xfId="19" xr:uid="{408FDEDA-FAF0-48E9-A60F-7EADB955ACD2}"/>
    <cellStyle name="Comma 4 2" xfId="72" xr:uid="{B8997890-A7D3-42B8-B8DD-F9F207314EA0}"/>
    <cellStyle name="Comma 4 2 2" xfId="92" xr:uid="{EFCDB99F-6748-4662-94A5-412B5B781EFF}"/>
    <cellStyle name="Comma 4 3" xfId="67" xr:uid="{F8F44E73-A28E-40AA-97B8-33E65010BA3F}"/>
    <cellStyle name="Comma 4 3 2" xfId="89" xr:uid="{9E58F320-4F9C-4D7A-86A3-021B42CC0707}"/>
    <cellStyle name="Comma 4 4" xfId="76" xr:uid="{2F3F4A1B-8462-44CB-B084-5A0C8CD17C78}"/>
    <cellStyle name="Comma 5" xfId="25" xr:uid="{00CC3AA9-4138-48E8-9827-D5BD0F985A7B}"/>
    <cellStyle name="Comma 5 2" xfId="38" xr:uid="{3E7477FD-B964-4BA7-9C4A-4E3FEF19FA7B}"/>
    <cellStyle name="Comma 5 2 2" xfId="82" xr:uid="{A8588DDF-9DA2-4AD9-9AC7-5A8B72ECF4CF}"/>
    <cellStyle name="Comma 5 3" xfId="79" xr:uid="{0B7A35B6-1B1E-4C66-BFD1-45A1A8EB3D85}"/>
    <cellStyle name="Comma 6" xfId="44" xr:uid="{B13B2251-B7C5-4264-9951-8FEC6B9AD9BF}"/>
    <cellStyle name="Comma 6 2" xfId="84" xr:uid="{18E7F062-45E4-49EA-AEFD-C213B15FA70D}"/>
    <cellStyle name="Comma 7" xfId="46" xr:uid="{F3AE75C4-BCDE-43E8-803D-3712D71EBC33}"/>
    <cellStyle name="Comma 7 2" xfId="85" xr:uid="{45EA2619-CE99-4879-91C0-8E43EEB83F33}"/>
    <cellStyle name="Comma 8" xfId="50" xr:uid="{B228935F-A672-4A23-ABC3-B7912D7518C8}"/>
    <cellStyle name="Comma 8 2" xfId="86" xr:uid="{AB49A34E-1C84-45A3-A1E6-3462DE8E29F5}"/>
    <cellStyle name="Comma 9" xfId="15" xr:uid="{504C5D13-79B9-43FC-B9CA-4A1A7C6C6BF9}"/>
    <cellStyle name="Comma 9 2" xfId="74" xr:uid="{EB6A64F7-F52D-43ED-AAD0-2C78D6E8E9BB}"/>
    <cellStyle name="Currency 2" xfId="65" xr:uid="{163D8962-91E1-4C81-A388-1A37FE28DF86}"/>
    <cellStyle name="Currency 2 2" xfId="69" xr:uid="{3BD908E3-22FB-45E8-A78A-A7AC0B77ED18}"/>
    <cellStyle name="Currency 2 2 2" xfId="90" xr:uid="{2F5B8A2C-219F-459D-B749-90D6E37FCBCC}"/>
    <cellStyle name="Currency 2 3" xfId="87" xr:uid="{2C569C3E-954F-4F4A-8D08-09F864A99CF4}"/>
    <cellStyle name="Hyperlink 2" xfId="58" xr:uid="{514D07EA-BFA3-4FF6-B8D2-CC9A2069BA36}"/>
    <cellStyle name="Normal" xfId="0" builtinId="0"/>
    <cellStyle name="Normal 2" xfId="5" xr:uid="{02B0C517-1A67-409C-AED1-ABAFB7623454}"/>
    <cellStyle name="Normal 2 2" xfId="17" xr:uid="{4CBBDD2F-D13B-4E26-B0A7-67175B1541EA}"/>
    <cellStyle name="Normal 2 2 2" xfId="6" xr:uid="{550C8FE5-CD4E-4582-A67E-F6D4C7C2C399}"/>
    <cellStyle name="Normal 2 2 3" xfId="60" xr:uid="{BF60E6EB-1E83-4D59-A55F-FE2A64691828}"/>
    <cellStyle name="Normal 2 3" xfId="61" xr:uid="{23E75CC1-796B-42B4-A70D-F2B8742CECF4}"/>
    <cellStyle name="Normal 2 4" xfId="59" xr:uid="{3603D3B7-CBD5-46E8-93C5-794FC9A454A1}"/>
    <cellStyle name="Normal 3" xfId="26" xr:uid="{ADBCBE3B-758F-48F6-BC60-08C1C527F2B0}"/>
    <cellStyle name="Normal 3 2" xfId="47" xr:uid="{41F477FE-2F81-45F0-A6C4-4F2E9CC7A455}"/>
    <cellStyle name="Normal 3 2 2" xfId="62" xr:uid="{3B8A7DB1-DF23-44EF-8B3B-4EDA770E3083}"/>
    <cellStyle name="Normal 3 3" xfId="39" xr:uid="{739CFE3F-D58D-4C7C-AD50-EDA70CA84E18}"/>
    <cellStyle name="Normal 3 3 2" xfId="68" xr:uid="{8D779EA6-4232-4028-A0EE-E8F70C997FC7}"/>
    <cellStyle name="Normal 3 4" xfId="64" xr:uid="{86201208-0DCE-4AE9-9ADA-5D0FF2D7CB88}"/>
    <cellStyle name="Normal 4" xfId="31" xr:uid="{586005D6-2801-41E5-93FA-9CB13CB965A9}"/>
    <cellStyle name="Normal 5" xfId="42" xr:uid="{3E473BAA-409F-4326-AE09-5F9E804C00B9}"/>
    <cellStyle name="Normal 5 2" xfId="49" xr:uid="{4AC5B46B-CC5A-4467-83FA-63312AF632CB}"/>
    <cellStyle name="Normal 6" xfId="45" xr:uid="{340A74C3-D51C-43C0-85AB-9A64ACF2CF6F}"/>
    <cellStyle name="Normal 7" xfId="51" xr:uid="{12BA075A-7D63-4D5D-92F0-2F9BEE565BA3}"/>
    <cellStyle name="Normal 9" xfId="8" xr:uid="{2E7F9CB8-7E72-4C53-A51A-0728A21E9CEA}"/>
    <cellStyle name="Normal 9 3" xfId="12" xr:uid="{DC53B2EF-E6E3-4575-9B96-AB2F8328792B}"/>
    <cellStyle name="Per cent 2" xfId="18" xr:uid="{0C761ED2-88C8-49A1-A43E-B8B64D810A81}"/>
    <cellStyle name="Per cent 2 2" xfId="33" xr:uid="{5A0EA6FD-CCC3-4D2A-B049-53B10BA0E383}"/>
    <cellStyle name="Per cent 2 2 2" xfId="48" xr:uid="{D4101AE2-6A09-44EE-B2B8-644A2F4CE62D}"/>
    <cellStyle name="Per cent 3" xfId="22" xr:uid="{A4669E7D-A00E-429E-B350-9C3C4D41452D}"/>
    <cellStyle name="Per cent 3 2" xfId="41" xr:uid="{27BA0A17-8765-433F-ACE3-E442C75B9BA7}"/>
    <cellStyle name="Per cent 4" xfId="24" xr:uid="{C00DDDB4-474D-4D65-B846-54C4977523BF}"/>
    <cellStyle name="Per cent 4 2" xfId="37" xr:uid="{4FF896D7-8A16-45F9-B05C-A87A8C22DDF4}"/>
    <cellStyle name="Per cent 5" xfId="43" xr:uid="{EFC386D2-F00F-46CE-9885-4CE7FE455D03}"/>
    <cellStyle name="Percent" xfId="2" builtinId="5"/>
    <cellStyle name="Percent 2" xfId="21" xr:uid="{6B37929D-FA25-40D4-9FB0-A8FD6482ECEB}"/>
    <cellStyle name="Percent 2 2" xfId="63" xr:uid="{F60FEB56-71CE-402F-8AAA-12C7FBFA56E6}"/>
    <cellStyle name="Percent 3" xfId="3" xr:uid="{85B33F10-AA75-40F8-8169-4AB367FB5988}"/>
    <cellStyle name="Percent 3 2" xfId="70" xr:uid="{6F0580A8-CD94-437A-A6E1-3A4A57188ACD}"/>
    <cellStyle name="Percent 4" xfId="53" xr:uid="{EFEA79DC-0EED-4720-A482-52C4EE20C6FA}"/>
    <cellStyle name="Percent 5" xfId="7" xr:uid="{8EBD7656-E4FD-4E1B-9A60-F22FC2E94916}"/>
    <cellStyle name="Style 1 2" xfId="4" xr:uid="{96459184-7B24-4BDE-A1B0-B73372ED7E2A}"/>
    <cellStyle name="Style 1_Eskom_CF_Calculator_v005" xfId="10" xr:uid="{A5EB9617-941E-45F5-8130-446176A121B9}"/>
  </cellStyles>
  <dxfs count="0"/>
  <tableStyles count="0" defaultTableStyle="TableStyleMedium2" defaultPivotStyle="PivotStyleLight16"/>
  <colors>
    <mruColors>
      <color rgb="FFD0D7DA"/>
      <color rgb="FFD07D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
  <sheetViews>
    <sheetView zoomScale="62" workbookViewId="0">
      <selection activeCell="B40" sqref="B40"/>
    </sheetView>
  </sheetViews>
  <sheetFormatPr defaultRowHeight="14.4" x14ac:dyDescent="0.3"/>
  <cols>
    <col min="1" max="1" width="3.6640625" customWidth="1"/>
    <col min="2" max="2" width="108.109375" customWidth="1"/>
    <col min="3" max="3" width="1.6640625" customWidth="1"/>
    <col min="4" max="4" width="103.44140625" customWidth="1"/>
  </cols>
  <sheetData>
    <row r="1" spans="1:28" ht="23.4" x14ac:dyDescent="0.45">
      <c r="A1" s="461" t="s">
        <v>132</v>
      </c>
      <c r="B1" s="461"/>
      <c r="C1" s="461"/>
      <c r="D1" s="461"/>
    </row>
    <row r="2" spans="1:28" ht="23.4" x14ac:dyDescent="0.45">
      <c r="A2" s="84"/>
      <c r="B2" s="84"/>
      <c r="C2" s="84"/>
      <c r="D2" s="84"/>
    </row>
    <row r="3" spans="1:28" ht="47.25" customHeight="1" x14ac:dyDescent="0.3">
      <c r="A3" s="463" t="s">
        <v>324</v>
      </c>
      <c r="B3" s="464"/>
      <c r="C3" s="464"/>
      <c r="D3" s="464"/>
      <c r="E3" s="464"/>
      <c r="F3" s="464"/>
    </row>
    <row r="5" spans="1:28" ht="54.75" customHeight="1" x14ac:dyDescent="0.3">
      <c r="A5" s="462" t="s">
        <v>0</v>
      </c>
      <c r="B5" s="462"/>
      <c r="C5" s="462"/>
      <c r="D5" s="462"/>
      <c r="E5" s="462"/>
      <c r="F5" s="462"/>
      <c r="G5" s="462"/>
      <c r="H5" s="184"/>
      <c r="I5" s="184"/>
      <c r="J5" s="184"/>
      <c r="K5" s="184"/>
      <c r="L5" s="184"/>
      <c r="M5" s="184"/>
      <c r="N5" s="184"/>
      <c r="O5" s="184"/>
      <c r="P5" s="184"/>
      <c r="Q5" s="184"/>
      <c r="R5" s="184"/>
      <c r="S5" s="184"/>
      <c r="T5" s="184"/>
      <c r="U5" s="184"/>
      <c r="V5" s="184"/>
      <c r="W5" s="184"/>
      <c r="X5" s="184"/>
      <c r="Y5" s="184"/>
      <c r="Z5" s="184"/>
      <c r="AA5" s="184"/>
      <c r="AB5" s="184"/>
    </row>
    <row r="7" spans="1:28" x14ac:dyDescent="0.3">
      <c r="A7" s="460" t="s">
        <v>1</v>
      </c>
      <c r="B7" s="460"/>
      <c r="C7" s="460"/>
      <c r="D7" s="460"/>
      <c r="E7" s="460"/>
      <c r="F7" s="460"/>
      <c r="G7" s="460"/>
      <c r="H7" s="460"/>
      <c r="I7" s="460"/>
      <c r="J7" s="460"/>
      <c r="K7" s="460"/>
      <c r="L7" s="460"/>
      <c r="M7" s="460"/>
      <c r="N7" s="460"/>
      <c r="O7" s="460"/>
      <c r="P7" s="460"/>
      <c r="Q7" s="460"/>
      <c r="R7" s="460"/>
      <c r="S7" s="460"/>
      <c r="T7" s="460"/>
      <c r="U7" s="460"/>
      <c r="V7" s="460"/>
      <c r="W7" s="460"/>
      <c r="X7" s="460"/>
      <c r="Y7" s="460"/>
      <c r="Z7" s="460"/>
      <c r="AA7" s="460"/>
      <c r="AB7" s="460"/>
    </row>
    <row r="9" spans="1:28" x14ac:dyDescent="0.3">
      <c r="A9" s="460" t="s">
        <v>2</v>
      </c>
      <c r="B9" s="460"/>
      <c r="C9" s="460"/>
      <c r="D9" s="460"/>
      <c r="E9" s="460"/>
      <c r="F9" s="460"/>
      <c r="G9" s="460"/>
      <c r="H9" s="460"/>
      <c r="I9" s="460"/>
      <c r="J9" s="460"/>
      <c r="K9" s="460"/>
      <c r="L9" s="460"/>
      <c r="M9" s="460"/>
      <c r="N9" s="460"/>
      <c r="O9" s="460"/>
      <c r="P9" s="460"/>
      <c r="Q9" s="460"/>
      <c r="R9" s="460"/>
      <c r="S9" s="460"/>
      <c r="T9" s="460"/>
      <c r="U9" s="460"/>
      <c r="V9" s="460"/>
      <c r="W9" s="460"/>
      <c r="X9" s="460"/>
      <c r="Y9" s="460"/>
      <c r="Z9" s="460"/>
      <c r="AA9" s="460"/>
      <c r="AB9" s="460"/>
    </row>
    <row r="12" spans="1:28" ht="18" x14ac:dyDescent="0.35">
      <c r="A12" s="1"/>
      <c r="B12" s="1" t="s">
        <v>3</v>
      </c>
      <c r="D12" s="2" t="s">
        <v>4</v>
      </c>
    </row>
    <row r="13" spans="1:28" x14ac:dyDescent="0.3">
      <c r="A13" s="6" t="s">
        <v>5</v>
      </c>
      <c r="B13" s="7" t="s">
        <v>7</v>
      </c>
      <c r="C13" s="4"/>
      <c r="D13" s="8" t="s">
        <v>25</v>
      </c>
    </row>
    <row r="14" spans="1:28" ht="43.2" x14ac:dyDescent="0.3">
      <c r="A14" s="10" t="s">
        <v>6</v>
      </c>
      <c r="B14" s="10" t="s">
        <v>8</v>
      </c>
      <c r="C14" s="11"/>
      <c r="D14" s="12" t="s">
        <v>26</v>
      </c>
    </row>
    <row r="15" spans="1:28" x14ac:dyDescent="0.3">
      <c r="A15" s="6" t="s">
        <v>9</v>
      </c>
      <c r="B15" s="6" t="s">
        <v>17</v>
      </c>
      <c r="C15" s="4"/>
      <c r="D15" s="8" t="s">
        <v>27</v>
      </c>
    </row>
    <row r="16" spans="1:28" ht="43.2" x14ac:dyDescent="0.3">
      <c r="A16" s="6" t="s">
        <v>10</v>
      </c>
      <c r="B16" s="6" t="s">
        <v>18</v>
      </c>
      <c r="C16" s="4"/>
      <c r="D16" s="9" t="s">
        <v>28</v>
      </c>
    </row>
    <row r="17" spans="1:4" x14ac:dyDescent="0.3">
      <c r="A17" s="6" t="s">
        <v>11</v>
      </c>
      <c r="B17" s="6" t="s">
        <v>19</v>
      </c>
      <c r="C17" s="4"/>
      <c r="D17" s="5"/>
    </row>
    <row r="18" spans="1:4" x14ac:dyDescent="0.3">
      <c r="A18" s="6" t="s">
        <v>12</v>
      </c>
      <c r="B18" s="10" t="s">
        <v>20</v>
      </c>
      <c r="C18" s="4"/>
      <c r="D18" s="13"/>
    </row>
    <row r="19" spans="1:4" x14ac:dyDescent="0.3">
      <c r="A19" s="15" t="s">
        <v>13</v>
      </c>
      <c r="B19" s="6" t="s">
        <v>21</v>
      </c>
      <c r="C19" s="14"/>
      <c r="D19" s="8" t="s">
        <v>29</v>
      </c>
    </row>
    <row r="20" spans="1:4" ht="28.8" x14ac:dyDescent="0.3">
      <c r="A20" s="6" t="s">
        <v>14</v>
      </c>
      <c r="B20" s="6" t="s">
        <v>22</v>
      </c>
      <c r="C20" s="4"/>
      <c r="D20" s="9" t="s">
        <v>33</v>
      </c>
    </row>
    <row r="21" spans="1:4" x14ac:dyDescent="0.3">
      <c r="A21" s="10" t="s">
        <v>15</v>
      </c>
      <c r="B21" s="10" t="s">
        <v>23</v>
      </c>
      <c r="C21" s="11"/>
      <c r="D21" s="13" t="s">
        <v>31</v>
      </c>
    </row>
    <row r="22" spans="1:4" x14ac:dyDescent="0.3">
      <c r="A22" s="6" t="s">
        <v>16</v>
      </c>
      <c r="B22" s="6" t="s">
        <v>24</v>
      </c>
      <c r="C22" s="4"/>
      <c r="D22" s="8" t="s">
        <v>25</v>
      </c>
    </row>
    <row r="23" spans="1:4" ht="57.6" x14ac:dyDescent="0.3">
      <c r="A23" s="3"/>
      <c r="B23" s="3"/>
      <c r="C23" s="4"/>
      <c r="D23" s="9" t="s">
        <v>32</v>
      </c>
    </row>
  </sheetData>
  <mergeCells count="5">
    <mergeCell ref="A7:AB7"/>
    <mergeCell ref="A9:AB9"/>
    <mergeCell ref="A1:D1"/>
    <mergeCell ref="A5:G5"/>
    <mergeCell ref="A3: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4"/>
  <sheetViews>
    <sheetView zoomScale="85" zoomScaleNormal="85" workbookViewId="0">
      <selection activeCell="A38" sqref="A38"/>
    </sheetView>
  </sheetViews>
  <sheetFormatPr defaultRowHeight="14.4" x14ac:dyDescent="0.3"/>
  <cols>
    <col min="1" max="1" width="114.44140625" style="83" customWidth="1"/>
    <col min="2" max="2" width="15.6640625" style="43" customWidth="1"/>
    <col min="3" max="3" width="18.5546875" style="43" customWidth="1"/>
    <col min="4" max="7" width="15.6640625" style="43" customWidth="1"/>
    <col min="8" max="9" width="9.109375" style="43"/>
  </cols>
  <sheetData>
    <row r="1" spans="1:9" ht="23.4" x14ac:dyDescent="0.45">
      <c r="A1" s="169" t="s">
        <v>344</v>
      </c>
    </row>
    <row r="2" spans="1:9" x14ac:dyDescent="0.3">
      <c r="A2" t="s">
        <v>422</v>
      </c>
    </row>
    <row r="3" spans="1:9" x14ac:dyDescent="0.3">
      <c r="B3" s="470" t="s">
        <v>269</v>
      </c>
      <c r="C3" s="470"/>
      <c r="D3" s="470"/>
      <c r="E3" s="470"/>
      <c r="F3" s="470"/>
      <c r="G3" s="470"/>
    </row>
    <row r="4" spans="1:9" ht="5.0999999999999996" customHeight="1" x14ac:dyDescent="0.3">
      <c r="A4" s="167"/>
      <c r="B4" s="168"/>
      <c r="C4" s="168"/>
      <c r="D4" s="168"/>
      <c r="E4" s="168"/>
      <c r="F4" s="168"/>
      <c r="G4" s="168"/>
    </row>
    <row r="5" spans="1:9" x14ac:dyDescent="0.3">
      <c r="A5" s="170" t="s">
        <v>268</v>
      </c>
      <c r="B5" s="154" t="s">
        <v>260</v>
      </c>
      <c r="C5" s="154" t="s">
        <v>261</v>
      </c>
      <c r="D5" s="154" t="s">
        <v>262</v>
      </c>
      <c r="E5" s="154" t="s">
        <v>263</v>
      </c>
      <c r="F5" s="154" t="s">
        <v>264</v>
      </c>
      <c r="G5" s="154" t="s">
        <v>265</v>
      </c>
    </row>
    <row r="6" spans="1:9" x14ac:dyDescent="0.3">
      <c r="A6" s="127" t="s">
        <v>252</v>
      </c>
      <c r="B6" s="263">
        <v>6</v>
      </c>
      <c r="C6" s="263">
        <v>0</v>
      </c>
      <c r="D6" s="263">
        <v>1</v>
      </c>
      <c r="E6" s="263">
        <v>4</v>
      </c>
      <c r="F6" s="263">
        <v>0</v>
      </c>
      <c r="G6" s="412">
        <f t="shared" ref="G6:G11" si="0">+SUM(B6:F6)</f>
        <v>11</v>
      </c>
    </row>
    <row r="7" spans="1:9" x14ac:dyDescent="0.3">
      <c r="A7" s="112" t="s">
        <v>253</v>
      </c>
      <c r="B7" s="260">
        <v>36</v>
      </c>
      <c r="C7" s="260">
        <v>5</v>
      </c>
      <c r="D7" s="260">
        <v>6</v>
      </c>
      <c r="E7" s="260">
        <v>28</v>
      </c>
      <c r="F7" s="260">
        <v>1</v>
      </c>
      <c r="G7" s="413">
        <f t="shared" si="0"/>
        <v>76</v>
      </c>
    </row>
    <row r="8" spans="1:9" x14ac:dyDescent="0.3">
      <c r="A8" s="112" t="s">
        <v>254</v>
      </c>
      <c r="B8" s="260">
        <v>182</v>
      </c>
      <c r="C8" s="260">
        <v>34</v>
      </c>
      <c r="D8" s="260">
        <v>7</v>
      </c>
      <c r="E8" s="260">
        <v>93</v>
      </c>
      <c r="F8" s="260">
        <v>2</v>
      </c>
      <c r="G8" s="413">
        <f t="shared" si="0"/>
        <v>318</v>
      </c>
    </row>
    <row r="9" spans="1:9" x14ac:dyDescent="0.3">
      <c r="A9" s="112" t="s">
        <v>255</v>
      </c>
      <c r="B9" s="260">
        <v>1882</v>
      </c>
      <c r="C9" s="260">
        <v>327</v>
      </c>
      <c r="D9" s="260">
        <v>21</v>
      </c>
      <c r="E9" s="260">
        <v>443</v>
      </c>
      <c r="F9" s="260">
        <v>8</v>
      </c>
      <c r="G9" s="413">
        <f t="shared" si="0"/>
        <v>2681</v>
      </c>
    </row>
    <row r="10" spans="1:9" x14ac:dyDescent="0.3">
      <c r="A10" s="112" t="s">
        <v>256</v>
      </c>
      <c r="B10" s="260">
        <v>5057</v>
      </c>
      <c r="C10" s="260">
        <v>290</v>
      </c>
      <c r="D10" s="260">
        <v>3</v>
      </c>
      <c r="E10" s="260">
        <v>67</v>
      </c>
      <c r="F10" s="260">
        <v>145</v>
      </c>
      <c r="G10" s="413">
        <f t="shared" si="0"/>
        <v>5562</v>
      </c>
    </row>
    <row r="11" spans="1:9" x14ac:dyDescent="0.3">
      <c r="A11" s="113" t="s">
        <v>266</v>
      </c>
      <c r="B11" s="264">
        <v>965</v>
      </c>
      <c r="C11" s="264">
        <v>49</v>
      </c>
      <c r="D11" s="264">
        <v>3</v>
      </c>
      <c r="E11" s="264">
        <v>6</v>
      </c>
      <c r="F11" s="264">
        <v>28</v>
      </c>
      <c r="G11" s="414">
        <f t="shared" si="0"/>
        <v>1051</v>
      </c>
    </row>
    <row r="12" spans="1:9" x14ac:dyDescent="0.3">
      <c r="A12" s="114" t="s">
        <v>267</v>
      </c>
      <c r="B12" s="411">
        <f>+SUM(B6:B11)</f>
        <v>8128</v>
      </c>
      <c r="C12" s="411">
        <f t="shared" ref="C12:G12" si="1">+SUM(C6:C11)</f>
        <v>705</v>
      </c>
      <c r="D12" s="411">
        <f t="shared" si="1"/>
        <v>41</v>
      </c>
      <c r="E12" s="411">
        <f t="shared" si="1"/>
        <v>641</v>
      </c>
      <c r="F12" s="411">
        <f t="shared" si="1"/>
        <v>184</v>
      </c>
      <c r="G12" s="411">
        <f t="shared" si="1"/>
        <v>9699</v>
      </c>
    </row>
    <row r="15" spans="1:9" x14ac:dyDescent="0.3">
      <c r="B15" s="470" t="s">
        <v>273</v>
      </c>
      <c r="C15" s="470"/>
      <c r="D15" s="470"/>
      <c r="E15" s="470"/>
      <c r="F15" s="470"/>
      <c r="G15" s="470"/>
    </row>
    <row r="16" spans="1:9" ht="5.0999999999999996" customHeight="1" x14ac:dyDescent="0.3">
      <c r="A16" s="166"/>
      <c r="B16" s="171"/>
      <c r="C16" s="171"/>
      <c r="D16" s="171"/>
      <c r="E16" s="171"/>
      <c r="F16" s="171"/>
      <c r="G16" s="171"/>
      <c r="H16" s="171"/>
      <c r="I16" s="171"/>
    </row>
    <row r="17" spans="1:7" x14ac:dyDescent="0.3">
      <c r="A17" s="116" t="s">
        <v>268</v>
      </c>
      <c r="B17" s="154" t="s">
        <v>260</v>
      </c>
      <c r="C17" s="154" t="s">
        <v>261</v>
      </c>
      <c r="D17" s="154" t="s">
        <v>262</v>
      </c>
      <c r="E17" s="154" t="s">
        <v>263</v>
      </c>
      <c r="F17" s="154" t="s">
        <v>264</v>
      </c>
      <c r="G17" s="154" t="s">
        <v>270</v>
      </c>
    </row>
    <row r="18" spans="1:7" x14ac:dyDescent="0.3">
      <c r="A18" s="127" t="s">
        <v>252</v>
      </c>
      <c r="B18" s="263">
        <v>4</v>
      </c>
      <c r="C18" s="263">
        <v>0</v>
      </c>
      <c r="D18" s="263">
        <v>0</v>
      </c>
      <c r="E18" s="263">
        <v>0</v>
      </c>
      <c r="F18" s="263">
        <v>0</v>
      </c>
      <c r="G18" s="412">
        <f t="shared" ref="G18:G23" si="2">+SUM(B18:F18)</f>
        <v>4</v>
      </c>
    </row>
    <row r="19" spans="1:7" x14ac:dyDescent="0.3">
      <c r="A19" s="112" t="s">
        <v>253</v>
      </c>
      <c r="B19" s="260">
        <v>17</v>
      </c>
      <c r="C19" s="260">
        <v>3</v>
      </c>
      <c r="D19" s="260">
        <v>3</v>
      </c>
      <c r="E19" s="260">
        <v>6</v>
      </c>
      <c r="F19" s="260">
        <v>1</v>
      </c>
      <c r="G19" s="413">
        <f t="shared" si="2"/>
        <v>30</v>
      </c>
    </row>
    <row r="20" spans="1:7" x14ac:dyDescent="0.3">
      <c r="A20" s="112" t="s">
        <v>254</v>
      </c>
      <c r="B20" s="260">
        <v>95</v>
      </c>
      <c r="C20" s="260">
        <v>18</v>
      </c>
      <c r="D20" s="260">
        <v>5</v>
      </c>
      <c r="E20" s="260">
        <v>24</v>
      </c>
      <c r="F20" s="260">
        <v>1</v>
      </c>
      <c r="G20" s="413">
        <f t="shared" si="2"/>
        <v>143</v>
      </c>
    </row>
    <row r="21" spans="1:7" x14ac:dyDescent="0.3">
      <c r="A21" s="112" t="s">
        <v>255</v>
      </c>
      <c r="B21" s="260">
        <v>643</v>
      </c>
      <c r="C21" s="260">
        <v>79</v>
      </c>
      <c r="D21" s="260">
        <v>6</v>
      </c>
      <c r="E21" s="260">
        <v>74</v>
      </c>
      <c r="F21" s="260">
        <v>1</v>
      </c>
      <c r="G21" s="413">
        <f t="shared" si="2"/>
        <v>803</v>
      </c>
    </row>
    <row r="22" spans="1:7" x14ac:dyDescent="0.3">
      <c r="A22" s="112" t="s">
        <v>256</v>
      </c>
      <c r="B22" s="260">
        <v>1373</v>
      </c>
      <c r="C22" s="260">
        <v>75</v>
      </c>
      <c r="D22" s="260">
        <v>2</v>
      </c>
      <c r="E22" s="260">
        <v>55</v>
      </c>
      <c r="F22" s="260">
        <v>2</v>
      </c>
      <c r="G22" s="413">
        <f t="shared" si="2"/>
        <v>1507</v>
      </c>
    </row>
    <row r="23" spans="1:7" x14ac:dyDescent="0.3">
      <c r="A23" s="113" t="s">
        <v>271</v>
      </c>
      <c r="B23" s="264">
        <v>808</v>
      </c>
      <c r="C23" s="264">
        <v>30</v>
      </c>
      <c r="D23" s="264">
        <v>0</v>
      </c>
      <c r="E23" s="264">
        <v>0</v>
      </c>
      <c r="F23" s="264">
        <v>0</v>
      </c>
      <c r="G23" s="414">
        <f t="shared" si="2"/>
        <v>838</v>
      </c>
    </row>
    <row r="24" spans="1:7" x14ac:dyDescent="0.3">
      <c r="A24" s="415" t="s">
        <v>272</v>
      </c>
      <c r="B24" s="411">
        <f>+SUM(B18:B23)</f>
        <v>2940</v>
      </c>
      <c r="C24" s="411">
        <f t="shared" ref="C24" si="3">+SUM(C18:C23)</f>
        <v>205</v>
      </c>
      <c r="D24" s="411">
        <f t="shared" ref="D24" si="4">+SUM(D18:D23)</f>
        <v>16</v>
      </c>
      <c r="E24" s="411">
        <f t="shared" ref="E24" si="5">+SUM(E18:E23)</f>
        <v>159</v>
      </c>
      <c r="F24" s="411">
        <f t="shared" ref="F24:G24" si="6">+SUM(F18:F23)</f>
        <v>5</v>
      </c>
      <c r="G24" s="411">
        <f t="shared" si="6"/>
        <v>3325</v>
      </c>
    </row>
    <row r="27" spans="1:7" ht="15" thickBot="1" x14ac:dyDescent="0.35">
      <c r="A27" s="134" t="s">
        <v>268</v>
      </c>
      <c r="B27" s="97"/>
      <c r="C27" s="97"/>
      <c r="D27" s="156" t="s">
        <v>274</v>
      </c>
      <c r="E27" s="156" t="s">
        <v>275</v>
      </c>
      <c r="F27" s="157" t="s">
        <v>276</v>
      </c>
      <c r="G27" s="158" t="s">
        <v>135</v>
      </c>
    </row>
    <row r="28" spans="1:7" x14ac:dyDescent="0.3">
      <c r="A28" s="112" t="s">
        <v>252</v>
      </c>
      <c r="D28" s="260">
        <v>0</v>
      </c>
      <c r="E28" s="260">
        <v>4</v>
      </c>
      <c r="F28" s="260">
        <v>11</v>
      </c>
      <c r="G28" s="413">
        <f>+D28+E28+F28</f>
        <v>15</v>
      </c>
    </row>
    <row r="29" spans="1:7" x14ac:dyDescent="0.3">
      <c r="A29" s="112" t="s">
        <v>253</v>
      </c>
      <c r="D29" s="260">
        <v>0</v>
      </c>
      <c r="E29" s="260">
        <v>67</v>
      </c>
      <c r="F29" s="260">
        <v>39</v>
      </c>
      <c r="G29" s="413">
        <f t="shared" ref="G29:G33" si="7">+D29+E29+F29</f>
        <v>106</v>
      </c>
    </row>
    <row r="30" spans="1:7" x14ac:dyDescent="0.3">
      <c r="A30" s="112" t="s">
        <v>254</v>
      </c>
      <c r="D30" s="260">
        <v>6</v>
      </c>
      <c r="E30" s="260">
        <v>320</v>
      </c>
      <c r="F30" s="260">
        <v>135</v>
      </c>
      <c r="G30" s="413">
        <f t="shared" si="7"/>
        <v>461</v>
      </c>
    </row>
    <row r="31" spans="1:7" x14ac:dyDescent="0.3">
      <c r="A31" s="112" t="s">
        <v>255</v>
      </c>
      <c r="D31" s="260">
        <v>205</v>
      </c>
      <c r="E31" s="260">
        <v>2588</v>
      </c>
      <c r="F31" s="260">
        <v>691</v>
      </c>
      <c r="G31" s="413">
        <f t="shared" si="7"/>
        <v>3484</v>
      </c>
    </row>
    <row r="32" spans="1:7" x14ac:dyDescent="0.3">
      <c r="A32" s="112" t="s">
        <v>256</v>
      </c>
      <c r="D32" s="261">
        <v>291</v>
      </c>
      <c r="E32" s="261">
        <v>5247</v>
      </c>
      <c r="F32" s="261">
        <v>1531</v>
      </c>
      <c r="G32" s="458">
        <f t="shared" si="7"/>
        <v>7069</v>
      </c>
    </row>
    <row r="33" spans="1:7" x14ac:dyDescent="0.3">
      <c r="A33" s="139" t="s">
        <v>257</v>
      </c>
      <c r="B33" s="64"/>
      <c r="C33" s="64"/>
      <c r="D33" s="262">
        <v>387</v>
      </c>
      <c r="E33" s="262">
        <v>1221</v>
      </c>
      <c r="F33" s="262">
        <v>281</v>
      </c>
      <c r="G33" s="426">
        <f t="shared" si="7"/>
        <v>1889</v>
      </c>
    </row>
    <row r="34" spans="1:7" ht="15" thickBot="1" x14ac:dyDescent="0.35">
      <c r="A34" s="134" t="s">
        <v>238</v>
      </c>
      <c r="B34" s="97"/>
      <c r="C34" s="97"/>
      <c r="D34" s="459">
        <f>+SUM(D28:D33)</f>
        <v>889</v>
      </c>
      <c r="E34" s="459">
        <f>+SUM(E28:E33)</f>
        <v>9447</v>
      </c>
      <c r="F34" s="459">
        <f>+SUM(F28:F33)</f>
        <v>2688</v>
      </c>
      <c r="G34" s="459">
        <f>+SUM(G28:G33)</f>
        <v>13024</v>
      </c>
    </row>
  </sheetData>
  <mergeCells count="2">
    <mergeCell ref="B15:G15"/>
    <mergeCell ref="B3:G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4"/>
  <sheetViews>
    <sheetView tabSelected="1" topLeftCell="I1" zoomScale="130" zoomScaleNormal="130" workbookViewId="0">
      <selection activeCell="L1" sqref="L1"/>
    </sheetView>
  </sheetViews>
  <sheetFormatPr defaultRowHeight="14.4" x14ac:dyDescent="0.3"/>
  <cols>
    <col min="1" max="1" width="1.6640625" customWidth="1"/>
    <col min="2" max="2" width="37.33203125" customWidth="1"/>
    <col min="3" max="3" width="1.6640625" customWidth="1"/>
    <col min="4" max="4" width="30.6640625" customWidth="1"/>
    <col min="5" max="5" width="1.6640625" customWidth="1"/>
    <col min="6" max="6" width="22.21875" customWidth="1"/>
    <col min="7" max="7" width="1.6640625" customWidth="1"/>
    <col min="8" max="8" width="70.6640625" customWidth="1"/>
    <col min="9" max="9" width="1.6640625" customWidth="1"/>
    <col min="10" max="10" width="35.21875" customWidth="1"/>
    <col min="11" max="11" width="1.6640625" customWidth="1"/>
    <col min="12" max="12" width="62.5546875" customWidth="1"/>
  </cols>
  <sheetData>
    <row r="1" spans="2:12" ht="23.4" x14ac:dyDescent="0.45">
      <c r="B1" s="176" t="s">
        <v>277</v>
      </c>
    </row>
    <row r="4" spans="2:12" ht="62.4" customHeight="1" x14ac:dyDescent="0.3">
      <c r="B4" s="172" t="s">
        <v>103</v>
      </c>
      <c r="D4" s="173" t="s">
        <v>282</v>
      </c>
      <c r="F4" s="173" t="s">
        <v>278</v>
      </c>
      <c r="H4" s="173" t="s">
        <v>279</v>
      </c>
      <c r="J4" s="173" t="s">
        <v>280</v>
      </c>
      <c r="L4" s="173" t="s">
        <v>281</v>
      </c>
    </row>
    <row r="6" spans="2:12" ht="18" x14ac:dyDescent="0.35">
      <c r="B6" s="183" t="s">
        <v>283</v>
      </c>
      <c r="C6" s="174"/>
      <c r="D6" s="174"/>
      <c r="E6" s="174"/>
      <c r="F6" s="174"/>
      <c r="G6" s="174"/>
      <c r="H6" s="174"/>
      <c r="I6" s="174"/>
      <c r="J6" s="174"/>
      <c r="K6" s="174"/>
      <c r="L6" s="174"/>
    </row>
    <row r="7" spans="2:12" ht="18" x14ac:dyDescent="0.35">
      <c r="B7" s="181" t="s">
        <v>124</v>
      </c>
      <c r="C7" s="175"/>
      <c r="D7" s="175"/>
      <c r="E7" s="175"/>
      <c r="F7" s="175"/>
      <c r="G7" s="175"/>
      <c r="H7" s="175"/>
      <c r="I7" s="175"/>
      <c r="J7" s="175"/>
      <c r="K7" s="175"/>
      <c r="L7" s="175"/>
    </row>
    <row r="8" spans="2:12" ht="60" customHeight="1" x14ac:dyDescent="0.3">
      <c r="B8" s="379" t="s">
        <v>284</v>
      </c>
      <c r="C8" s="375"/>
      <c r="D8" s="373" t="s">
        <v>285</v>
      </c>
      <c r="E8" s="375"/>
      <c r="F8" s="370" t="s">
        <v>286</v>
      </c>
      <c r="G8" s="375"/>
      <c r="H8" s="373" t="s">
        <v>490</v>
      </c>
      <c r="I8" s="375"/>
      <c r="J8" s="373" t="s">
        <v>287</v>
      </c>
      <c r="K8" s="375"/>
      <c r="L8" s="478" t="s">
        <v>388</v>
      </c>
    </row>
    <row r="9" spans="2:12" ht="4.5" customHeight="1" x14ac:dyDescent="0.3">
      <c r="B9" s="383"/>
      <c r="C9" s="4"/>
      <c r="D9" s="385"/>
      <c r="E9" s="4"/>
      <c r="F9" s="385"/>
      <c r="G9" s="4"/>
      <c r="H9" s="385"/>
      <c r="I9" s="4"/>
      <c r="J9" s="385"/>
      <c r="K9" s="4"/>
      <c r="L9" s="478"/>
    </row>
    <row r="10" spans="2:12" ht="28.8" x14ac:dyDescent="0.3">
      <c r="B10" s="382" t="s">
        <v>454</v>
      </c>
      <c r="C10" s="4"/>
      <c r="D10" s="385"/>
      <c r="E10" s="4"/>
      <c r="F10" s="385"/>
      <c r="G10" s="4"/>
      <c r="H10" s="385"/>
      <c r="I10" s="4"/>
      <c r="J10" s="378" t="s">
        <v>288</v>
      </c>
      <c r="K10" s="4"/>
      <c r="L10" s="478"/>
    </row>
    <row r="11" spans="2:12" ht="4.5" customHeight="1" x14ac:dyDescent="0.3">
      <c r="B11" s="383"/>
      <c r="C11" s="4"/>
      <c r="D11" s="385"/>
      <c r="E11" s="4"/>
      <c r="F11" s="385"/>
      <c r="G11" s="4"/>
      <c r="H11" s="385"/>
      <c r="I11" s="4"/>
      <c r="J11" s="385"/>
      <c r="K11" s="4"/>
      <c r="L11" s="478"/>
    </row>
    <row r="12" spans="2:12" ht="57.6" x14ac:dyDescent="0.3">
      <c r="B12" s="382" t="s">
        <v>423</v>
      </c>
      <c r="C12" s="4"/>
      <c r="D12" s="385"/>
      <c r="E12" s="4"/>
      <c r="F12" s="385"/>
      <c r="G12" s="4"/>
      <c r="H12" s="385"/>
      <c r="I12" s="4"/>
      <c r="J12" s="378" t="s">
        <v>424</v>
      </c>
      <c r="K12" s="4"/>
      <c r="L12" s="478"/>
    </row>
    <row r="13" spans="2:12" ht="4.5" customHeight="1" x14ac:dyDescent="0.3">
      <c r="B13" s="383"/>
      <c r="C13" s="4"/>
      <c r="D13" s="385"/>
      <c r="E13" s="4"/>
      <c r="F13" s="385"/>
      <c r="G13" s="4"/>
      <c r="H13" s="385"/>
      <c r="I13" s="4"/>
      <c r="J13" s="385"/>
      <c r="K13" s="4"/>
      <c r="L13" s="478"/>
    </row>
    <row r="14" spans="2:12" ht="28.8" x14ac:dyDescent="0.3">
      <c r="B14" s="382" t="s">
        <v>345</v>
      </c>
      <c r="C14" s="4"/>
      <c r="D14" s="385"/>
      <c r="E14" s="4"/>
      <c r="F14" s="385"/>
      <c r="G14" s="4"/>
      <c r="H14" s="385"/>
      <c r="I14" s="4"/>
      <c r="J14" s="385"/>
      <c r="K14" s="4"/>
      <c r="L14" s="478"/>
    </row>
    <row r="15" spans="2:12" ht="4.5" customHeight="1" x14ac:dyDescent="0.3">
      <c r="B15" s="383"/>
      <c r="C15" s="4"/>
      <c r="D15" s="385"/>
      <c r="E15" s="4"/>
      <c r="F15" s="385"/>
      <c r="G15" s="4"/>
      <c r="H15" s="385"/>
      <c r="I15" s="4"/>
      <c r="J15" s="385"/>
      <c r="K15" s="4"/>
      <c r="L15" s="478"/>
    </row>
    <row r="16" spans="2:12" ht="28.8" x14ac:dyDescent="0.3">
      <c r="B16" s="396" t="s">
        <v>425</v>
      </c>
      <c r="C16" s="397"/>
      <c r="D16" s="381"/>
      <c r="E16" s="397"/>
      <c r="F16" s="381"/>
      <c r="G16" s="397"/>
      <c r="H16" s="381"/>
      <c r="I16" s="397"/>
      <c r="J16" s="381"/>
      <c r="K16" s="397"/>
      <c r="L16" s="478"/>
    </row>
    <row r="17" spans="2:12" ht="13.95" customHeight="1" x14ac:dyDescent="0.3">
      <c r="B17" s="18"/>
      <c r="C17" s="4"/>
      <c r="D17" s="4"/>
      <c r="E17" s="4"/>
      <c r="F17" s="4"/>
      <c r="G17" s="4"/>
      <c r="H17" s="4"/>
      <c r="I17" s="4"/>
      <c r="J17" s="4"/>
      <c r="K17" s="4"/>
      <c r="L17" s="44"/>
    </row>
    <row r="18" spans="2:12" ht="18" x14ac:dyDescent="0.35">
      <c r="B18" s="395" t="s">
        <v>126</v>
      </c>
      <c r="C18" s="384"/>
      <c r="D18" s="384"/>
      <c r="E18" s="384"/>
      <c r="F18" s="384"/>
      <c r="G18" s="384"/>
      <c r="H18" s="384"/>
      <c r="I18" s="384"/>
      <c r="J18" s="384"/>
      <c r="K18" s="384"/>
      <c r="L18" s="384"/>
    </row>
    <row r="19" spans="2:12" ht="72" x14ac:dyDescent="0.3">
      <c r="B19" s="382" t="s">
        <v>289</v>
      </c>
      <c r="C19" s="375"/>
      <c r="D19" s="373" t="s">
        <v>455</v>
      </c>
      <c r="E19" s="375"/>
      <c r="F19" s="370" t="s">
        <v>286</v>
      </c>
      <c r="G19" s="375"/>
      <c r="H19" s="377" t="s">
        <v>426</v>
      </c>
      <c r="I19" s="375"/>
      <c r="J19" s="373" t="s">
        <v>290</v>
      </c>
      <c r="K19" s="375"/>
      <c r="L19" s="392" t="s">
        <v>427</v>
      </c>
    </row>
    <row r="20" spans="2:12" ht="4.5" customHeight="1" x14ac:dyDescent="0.3">
      <c r="B20" s="383"/>
      <c r="C20" s="4"/>
      <c r="D20" s="385"/>
      <c r="E20" s="4"/>
      <c r="F20" s="385"/>
      <c r="G20" s="4"/>
      <c r="H20" s="385"/>
      <c r="I20" s="4"/>
      <c r="J20" s="385"/>
      <c r="K20" s="4"/>
      <c r="L20" s="394"/>
    </row>
    <row r="21" spans="2:12" ht="43.2" x14ac:dyDescent="0.3">
      <c r="B21" s="382" t="s">
        <v>389</v>
      </c>
      <c r="C21" s="4"/>
      <c r="D21" s="385"/>
      <c r="E21" s="4"/>
      <c r="F21" s="385"/>
      <c r="G21" s="4"/>
      <c r="H21" s="393" t="s">
        <v>428</v>
      </c>
      <c r="I21" s="4"/>
      <c r="J21" s="378" t="s">
        <v>291</v>
      </c>
      <c r="K21" s="4"/>
      <c r="L21" s="394"/>
    </row>
    <row r="22" spans="2:12" ht="4.5" customHeight="1" x14ac:dyDescent="0.3">
      <c r="B22" s="383"/>
      <c r="C22" s="4"/>
      <c r="D22" s="385"/>
      <c r="E22" s="4"/>
      <c r="F22" s="385"/>
      <c r="G22" s="4"/>
      <c r="H22" s="385"/>
      <c r="I22" s="4"/>
      <c r="J22" s="385"/>
      <c r="K22" s="4"/>
      <c r="L22" s="394"/>
    </row>
    <row r="23" spans="2:12" ht="57.6" x14ac:dyDescent="0.3">
      <c r="B23" s="382" t="s">
        <v>429</v>
      </c>
      <c r="C23" s="4"/>
      <c r="D23" s="385"/>
      <c r="E23" s="4"/>
      <c r="F23" s="385"/>
      <c r="G23" s="4"/>
      <c r="H23" s="378" t="s">
        <v>293</v>
      </c>
      <c r="I23" s="4"/>
      <c r="J23" s="385"/>
      <c r="K23" s="4"/>
      <c r="L23" s="394"/>
    </row>
    <row r="24" spans="2:12" ht="4.5" customHeight="1" x14ac:dyDescent="0.3">
      <c r="B24" s="383"/>
      <c r="C24" s="4"/>
      <c r="D24" s="385"/>
      <c r="E24" s="4"/>
      <c r="F24" s="385"/>
      <c r="G24" s="4"/>
      <c r="H24" s="385"/>
      <c r="I24" s="4"/>
      <c r="J24" s="385"/>
      <c r="K24" s="4"/>
      <c r="L24" s="394"/>
    </row>
    <row r="25" spans="2:12" ht="57.6" x14ac:dyDescent="0.3">
      <c r="B25" s="382" t="s">
        <v>292</v>
      </c>
      <c r="C25" s="4"/>
      <c r="D25" s="385"/>
      <c r="E25" s="4"/>
      <c r="F25" s="385"/>
      <c r="G25" s="4"/>
      <c r="H25" s="378" t="s">
        <v>294</v>
      </c>
      <c r="I25" s="4"/>
      <c r="J25" s="385"/>
      <c r="K25" s="4"/>
      <c r="L25" s="394"/>
    </row>
    <row r="26" spans="2:12" ht="4.5" customHeight="1" x14ac:dyDescent="0.3">
      <c r="B26" s="383"/>
      <c r="C26" s="4"/>
      <c r="D26" s="385"/>
      <c r="E26" s="4"/>
      <c r="F26" s="385"/>
      <c r="G26" s="4"/>
      <c r="H26" s="385"/>
      <c r="I26" s="4"/>
      <c r="J26" s="385"/>
      <c r="K26" s="4"/>
      <c r="L26" s="394"/>
    </row>
    <row r="27" spans="2:12" ht="43.2" x14ac:dyDescent="0.3">
      <c r="B27" s="382" t="s">
        <v>430</v>
      </c>
      <c r="C27" s="4"/>
      <c r="D27" s="385"/>
      <c r="E27" s="4"/>
      <c r="F27" s="385"/>
      <c r="G27" s="4"/>
      <c r="H27" s="378" t="s">
        <v>295</v>
      </c>
      <c r="I27" s="4"/>
      <c r="J27" s="385"/>
      <c r="K27" s="4"/>
      <c r="L27" s="394"/>
    </row>
    <row r="28" spans="2:12" ht="4.5" customHeight="1" x14ac:dyDescent="0.3">
      <c r="B28" s="383"/>
      <c r="C28" s="4"/>
      <c r="D28" s="385"/>
      <c r="E28" s="4"/>
      <c r="F28" s="385"/>
      <c r="G28" s="4"/>
      <c r="H28" s="385"/>
      <c r="I28" s="4"/>
      <c r="J28" s="385"/>
      <c r="K28" s="4"/>
      <c r="L28" s="394"/>
    </row>
    <row r="29" spans="2:12" ht="28.8" x14ac:dyDescent="0.3">
      <c r="B29" s="383"/>
      <c r="C29" s="4"/>
      <c r="D29" s="385"/>
      <c r="E29" s="4"/>
      <c r="F29" s="385"/>
      <c r="G29" s="4"/>
      <c r="H29" s="378" t="s">
        <v>296</v>
      </c>
      <c r="I29" s="4"/>
      <c r="J29" s="385"/>
      <c r="K29" s="4"/>
      <c r="L29" s="394"/>
    </row>
    <row r="30" spans="2:12" ht="4.5" customHeight="1" x14ac:dyDescent="0.3">
      <c r="B30" s="383"/>
      <c r="C30" s="4"/>
      <c r="D30" s="385"/>
      <c r="E30" s="4"/>
      <c r="F30" s="385"/>
      <c r="G30" s="4"/>
      <c r="H30" s="385"/>
      <c r="I30" s="4"/>
      <c r="J30" s="385"/>
      <c r="K30" s="4"/>
      <c r="L30" s="394"/>
    </row>
    <row r="31" spans="2:12" ht="43.2" x14ac:dyDescent="0.3">
      <c r="B31" s="383"/>
      <c r="C31" s="4"/>
      <c r="D31" s="385"/>
      <c r="E31" s="4"/>
      <c r="F31" s="385"/>
      <c r="G31" s="4"/>
      <c r="H31" s="378" t="s">
        <v>297</v>
      </c>
      <c r="I31" s="4"/>
      <c r="J31" s="385"/>
      <c r="K31" s="4"/>
      <c r="L31" s="394"/>
    </row>
    <row r="32" spans="2:12" ht="4.5" customHeight="1" x14ac:dyDescent="0.3">
      <c r="B32" s="383"/>
      <c r="C32" s="4"/>
      <c r="D32" s="385"/>
      <c r="E32" s="4"/>
      <c r="F32" s="385"/>
      <c r="G32" s="4"/>
      <c r="H32" s="385"/>
      <c r="I32" s="4"/>
      <c r="J32" s="385"/>
      <c r="K32" s="4"/>
      <c r="L32" s="394"/>
    </row>
    <row r="33" spans="2:12" ht="115.2" x14ac:dyDescent="0.3">
      <c r="B33" s="369"/>
      <c r="C33" s="397"/>
      <c r="D33" s="381"/>
      <c r="E33" s="397"/>
      <c r="F33" s="381"/>
      <c r="G33" s="397"/>
      <c r="H33" s="374" t="s">
        <v>298</v>
      </c>
      <c r="I33" s="397"/>
      <c r="J33" s="381"/>
      <c r="K33" s="397"/>
      <c r="L33" s="368"/>
    </row>
    <row r="34" spans="2:12" x14ac:dyDescent="0.3">
      <c r="B34" s="4"/>
      <c r="C34" s="4"/>
      <c r="D34" s="4"/>
      <c r="E34" s="4"/>
      <c r="F34" s="4"/>
      <c r="G34" s="4"/>
      <c r="I34" s="4"/>
      <c r="J34" s="4"/>
      <c r="K34" s="4"/>
    </row>
    <row r="35" spans="2:12" ht="18" x14ac:dyDescent="0.35">
      <c r="B35" s="395" t="s">
        <v>121</v>
      </c>
      <c r="C35" s="384"/>
      <c r="D35" s="384"/>
      <c r="E35" s="384"/>
      <c r="F35" s="384"/>
      <c r="G35" s="384"/>
      <c r="H35" s="384"/>
      <c r="I35" s="384"/>
      <c r="J35" s="384"/>
      <c r="K35" s="384"/>
      <c r="L35" s="384"/>
    </row>
    <row r="36" spans="2:12" ht="57.6" x14ac:dyDescent="0.3">
      <c r="B36" s="388" t="s">
        <v>299</v>
      </c>
      <c r="C36" s="371"/>
      <c r="D36" s="373" t="s">
        <v>301</v>
      </c>
      <c r="E36" s="375"/>
      <c r="F36" s="373" t="s">
        <v>491</v>
      </c>
      <c r="G36" s="375"/>
      <c r="H36" s="373" t="s">
        <v>302</v>
      </c>
      <c r="I36" s="375"/>
      <c r="J36" s="373" t="s">
        <v>431</v>
      </c>
      <c r="K36" s="375"/>
      <c r="L36" s="370" t="s">
        <v>304</v>
      </c>
    </row>
    <row r="37" spans="2:12" ht="4.5" customHeight="1" x14ac:dyDescent="0.3">
      <c r="B37" s="383"/>
      <c r="C37" s="4"/>
      <c r="D37" s="385"/>
      <c r="E37" s="4"/>
      <c r="F37" s="385"/>
      <c r="G37" s="4"/>
      <c r="H37" s="385"/>
      <c r="I37" s="4"/>
      <c r="J37" s="385"/>
      <c r="K37" s="4"/>
      <c r="L37" s="385"/>
    </row>
    <row r="38" spans="2:12" ht="100.8" x14ac:dyDescent="0.3">
      <c r="B38" s="382" t="s">
        <v>300</v>
      </c>
      <c r="C38" s="4"/>
      <c r="D38" s="385"/>
      <c r="E38" s="4"/>
      <c r="F38" s="385"/>
      <c r="G38" s="4"/>
      <c r="H38" s="378" t="s">
        <v>303</v>
      </c>
      <c r="I38" s="4"/>
      <c r="J38" s="378" t="s">
        <v>350</v>
      </c>
      <c r="K38" s="4"/>
      <c r="L38" s="385"/>
    </row>
    <row r="39" spans="2:12" ht="4.5" customHeight="1" x14ac:dyDescent="0.3">
      <c r="B39" s="383"/>
      <c r="C39" s="4"/>
      <c r="D39" s="385"/>
      <c r="E39" s="4"/>
      <c r="F39" s="385"/>
      <c r="G39" s="4"/>
      <c r="H39" s="385"/>
      <c r="I39" s="4"/>
      <c r="J39" s="385"/>
      <c r="K39" s="4"/>
      <c r="L39" s="385"/>
    </row>
    <row r="40" spans="2:12" ht="86.4" x14ac:dyDescent="0.3">
      <c r="B40" s="382" t="s">
        <v>432</v>
      </c>
      <c r="C40" s="4"/>
      <c r="D40" s="385"/>
      <c r="E40" s="4"/>
      <c r="F40" s="385"/>
      <c r="G40" s="4"/>
      <c r="H40" s="385"/>
      <c r="I40" s="4"/>
      <c r="J40" s="378" t="s">
        <v>390</v>
      </c>
      <c r="K40" s="4"/>
      <c r="L40" s="385"/>
    </row>
    <row r="41" spans="2:12" ht="4.5" customHeight="1" x14ac:dyDescent="0.3">
      <c r="B41" s="383"/>
      <c r="C41" s="4"/>
      <c r="D41" s="385"/>
      <c r="E41" s="4"/>
      <c r="F41" s="385"/>
      <c r="G41" s="4"/>
      <c r="H41" s="385"/>
      <c r="I41" s="4"/>
      <c r="J41" s="385"/>
      <c r="K41" s="4"/>
      <c r="L41" s="385"/>
    </row>
    <row r="42" spans="2:12" ht="43.2" x14ac:dyDescent="0.3">
      <c r="B42" s="396" t="s">
        <v>425</v>
      </c>
      <c r="C42" s="397"/>
      <c r="D42" s="381"/>
      <c r="E42" s="397"/>
      <c r="F42" s="381"/>
      <c r="G42" s="397"/>
      <c r="H42" s="381"/>
      <c r="I42" s="397"/>
      <c r="J42" s="386" t="s">
        <v>433</v>
      </c>
      <c r="K42" s="397"/>
      <c r="L42" s="381"/>
    </row>
    <row r="43" spans="2:12" x14ac:dyDescent="0.3">
      <c r="B43" s="4"/>
      <c r="C43" s="4"/>
      <c r="D43" s="4"/>
      <c r="E43" s="4"/>
      <c r="F43" s="4"/>
      <c r="G43" s="4"/>
      <c r="H43" s="4"/>
      <c r="I43" s="4"/>
      <c r="J43" s="4"/>
      <c r="K43" s="4"/>
      <c r="L43" s="4"/>
    </row>
    <row r="44" spans="2:12" ht="18" x14ac:dyDescent="0.35">
      <c r="B44" s="395" t="s">
        <v>356</v>
      </c>
      <c r="C44" s="384"/>
      <c r="D44" s="384"/>
      <c r="E44" s="384"/>
      <c r="F44" s="384"/>
      <c r="G44" s="384"/>
      <c r="H44" s="384"/>
      <c r="I44" s="384"/>
      <c r="J44" s="384"/>
      <c r="K44" s="384"/>
      <c r="L44" s="384"/>
    </row>
    <row r="45" spans="2:12" ht="324" customHeight="1" x14ac:dyDescent="0.3">
      <c r="B45" s="379" t="s">
        <v>391</v>
      </c>
      <c r="C45" s="375"/>
      <c r="D45" s="373" t="s">
        <v>392</v>
      </c>
      <c r="E45" s="375"/>
      <c r="F45" s="370" t="s">
        <v>434</v>
      </c>
      <c r="G45" s="375"/>
      <c r="H45" s="373" t="s">
        <v>393</v>
      </c>
      <c r="I45" s="375"/>
      <c r="J45" s="373" t="s">
        <v>456</v>
      </c>
      <c r="K45" s="375"/>
      <c r="L45" s="373" t="s">
        <v>458</v>
      </c>
    </row>
    <row r="46" spans="2:12" x14ac:dyDescent="0.3">
      <c r="B46" s="383"/>
      <c r="C46" s="4"/>
      <c r="D46" s="385"/>
      <c r="E46" s="4"/>
      <c r="F46" s="385"/>
      <c r="G46" s="4"/>
      <c r="H46" s="385"/>
      <c r="I46" s="4"/>
      <c r="J46" s="385"/>
      <c r="K46" s="4"/>
      <c r="L46" s="385"/>
    </row>
    <row r="47" spans="2:12" ht="216" x14ac:dyDescent="0.3">
      <c r="B47" s="382" t="s">
        <v>435</v>
      </c>
      <c r="C47" s="4"/>
      <c r="D47" s="385"/>
      <c r="E47" s="4"/>
      <c r="F47" s="385"/>
      <c r="G47" s="4"/>
      <c r="H47" s="378"/>
      <c r="I47" s="4"/>
      <c r="J47" s="378" t="s">
        <v>394</v>
      </c>
      <c r="K47" s="4"/>
      <c r="L47" s="385"/>
    </row>
    <row r="48" spans="2:12" x14ac:dyDescent="0.3">
      <c r="B48" s="383"/>
      <c r="C48" s="4"/>
      <c r="D48" s="385"/>
      <c r="E48" s="4"/>
      <c r="F48" s="385"/>
      <c r="G48" s="4"/>
      <c r="H48" s="385"/>
      <c r="I48" s="4"/>
      <c r="J48" s="385"/>
      <c r="K48" s="4"/>
      <c r="L48" s="385"/>
    </row>
    <row r="49" spans="2:12" ht="132" customHeight="1" x14ac:dyDescent="0.3">
      <c r="B49" s="382" t="s">
        <v>436</v>
      </c>
      <c r="C49" s="4"/>
      <c r="D49" s="385"/>
      <c r="E49" s="4"/>
      <c r="F49" s="385"/>
      <c r="G49" s="4"/>
      <c r="H49" s="385"/>
      <c r="I49" s="4"/>
      <c r="J49" s="378" t="s">
        <v>395</v>
      </c>
      <c r="K49" s="4"/>
      <c r="L49" s="385"/>
    </row>
    <row r="50" spans="2:12" x14ac:dyDescent="0.3">
      <c r="B50" s="383"/>
      <c r="C50" s="4"/>
      <c r="D50" s="385"/>
      <c r="E50" s="4"/>
      <c r="F50" s="385"/>
      <c r="G50" s="4"/>
      <c r="H50" s="385"/>
      <c r="I50" s="4"/>
      <c r="J50" s="385"/>
      <c r="K50" s="4"/>
      <c r="L50" s="385"/>
    </row>
    <row r="51" spans="2:12" ht="167.25" customHeight="1" x14ac:dyDescent="0.3">
      <c r="B51" s="396" t="s">
        <v>425</v>
      </c>
      <c r="C51" s="397"/>
      <c r="D51" s="381"/>
      <c r="E51" s="397"/>
      <c r="F51" s="381"/>
      <c r="G51" s="397"/>
      <c r="H51" s="381"/>
      <c r="I51" s="397"/>
      <c r="J51" s="374" t="s">
        <v>457</v>
      </c>
      <c r="K51" s="397"/>
      <c r="L51" s="381"/>
    </row>
    <row r="52" spans="2:12" x14ac:dyDescent="0.3">
      <c r="B52" s="4"/>
      <c r="C52" s="4"/>
      <c r="D52" s="4"/>
      <c r="E52" s="4"/>
      <c r="F52" s="4"/>
      <c r="G52" s="4"/>
      <c r="H52" s="4"/>
      <c r="I52" s="4"/>
      <c r="J52" s="4"/>
      <c r="K52" s="4"/>
      <c r="L52" s="4"/>
    </row>
    <row r="53" spans="2:12" x14ac:dyDescent="0.3">
      <c r="B53" s="4"/>
      <c r="C53" s="4"/>
      <c r="D53" s="4"/>
      <c r="E53" s="4"/>
      <c r="F53" s="4"/>
      <c r="G53" s="4"/>
      <c r="H53" s="4"/>
      <c r="I53" s="4"/>
      <c r="J53" s="4"/>
      <c r="K53" s="4"/>
      <c r="L53" s="4"/>
    </row>
    <row r="54" spans="2:12" ht="59.4" customHeight="1" x14ac:dyDescent="0.3">
      <c r="B54" s="178" t="s">
        <v>103</v>
      </c>
      <c r="D54" s="179" t="s">
        <v>282</v>
      </c>
      <c r="F54" s="179" t="s">
        <v>278</v>
      </c>
      <c r="H54" s="179" t="s">
        <v>279</v>
      </c>
      <c r="J54" s="179" t="s">
        <v>280</v>
      </c>
      <c r="L54" s="179" t="s">
        <v>281</v>
      </c>
    </row>
    <row r="56" spans="2:12" ht="18" x14ac:dyDescent="0.35">
      <c r="B56" s="182" t="s">
        <v>305</v>
      </c>
      <c r="C56" s="180"/>
      <c r="D56" s="180"/>
      <c r="E56" s="180"/>
      <c r="F56" s="180"/>
      <c r="G56" s="180"/>
      <c r="H56" s="180"/>
      <c r="I56" s="180"/>
      <c r="J56" s="180"/>
      <c r="K56" s="180"/>
      <c r="L56" s="180"/>
    </row>
    <row r="57" spans="2:12" ht="18" x14ac:dyDescent="0.35">
      <c r="B57" s="395" t="s">
        <v>142</v>
      </c>
      <c r="C57" s="384"/>
      <c r="D57" s="384"/>
      <c r="E57" s="384"/>
      <c r="F57" s="384"/>
      <c r="G57" s="384"/>
      <c r="H57" s="384"/>
      <c r="I57" s="384"/>
      <c r="J57" s="384"/>
      <c r="K57" s="384"/>
      <c r="L57" s="384"/>
    </row>
    <row r="58" spans="2:12" ht="43.2" x14ac:dyDescent="0.3">
      <c r="B58" s="379" t="s">
        <v>306</v>
      </c>
      <c r="C58" s="375"/>
      <c r="D58" s="373" t="s">
        <v>308</v>
      </c>
      <c r="E58" s="375"/>
      <c r="F58" s="370" t="s">
        <v>286</v>
      </c>
      <c r="G58" s="375"/>
      <c r="H58" s="370" t="s">
        <v>309</v>
      </c>
      <c r="I58" s="375"/>
      <c r="J58" s="370" t="s">
        <v>311</v>
      </c>
      <c r="K58" s="375"/>
      <c r="L58" s="370" t="s">
        <v>312</v>
      </c>
    </row>
    <row r="59" spans="2:12" ht="4.5" customHeight="1" x14ac:dyDescent="0.3">
      <c r="B59" s="383"/>
      <c r="C59" s="4"/>
      <c r="D59" s="385"/>
      <c r="E59" s="4"/>
      <c r="F59" s="385"/>
      <c r="G59" s="4"/>
      <c r="H59" s="385"/>
      <c r="I59" s="4"/>
      <c r="J59" s="385"/>
      <c r="K59" s="4"/>
      <c r="L59" s="385"/>
    </row>
    <row r="60" spans="2:12" s="4" customFormat="1" ht="72" x14ac:dyDescent="0.3">
      <c r="B60" s="382" t="s">
        <v>307</v>
      </c>
      <c r="C60" s="18"/>
      <c r="D60" s="378"/>
      <c r="E60" s="18"/>
      <c r="F60" s="378"/>
      <c r="G60" s="18"/>
      <c r="H60" s="378" t="s">
        <v>310</v>
      </c>
      <c r="I60" s="18"/>
      <c r="J60" s="378" t="s">
        <v>459</v>
      </c>
      <c r="K60" s="18"/>
      <c r="L60" s="378" t="s">
        <v>396</v>
      </c>
    </row>
    <row r="61" spans="2:12" ht="4.5" customHeight="1" x14ac:dyDescent="0.3">
      <c r="B61" s="391"/>
      <c r="D61" s="394"/>
      <c r="F61" s="394"/>
      <c r="H61" s="394"/>
      <c r="J61" s="394"/>
      <c r="L61" s="394"/>
    </row>
    <row r="62" spans="2:12" ht="100.8" x14ac:dyDescent="0.3">
      <c r="B62" s="396" t="s">
        <v>437</v>
      </c>
      <c r="C62" s="397"/>
      <c r="D62" s="381"/>
      <c r="E62" s="397"/>
      <c r="F62" s="381"/>
      <c r="G62" s="397"/>
      <c r="H62" s="381"/>
      <c r="I62" s="397"/>
      <c r="J62" s="374" t="s">
        <v>351</v>
      </c>
      <c r="K62" s="397"/>
      <c r="L62" s="381"/>
    </row>
    <row r="63" spans="2:12" x14ac:dyDescent="0.3">
      <c r="B63" s="18"/>
    </row>
    <row r="64" spans="2:12" ht="18" x14ac:dyDescent="0.35">
      <c r="B64" s="395" t="s">
        <v>119</v>
      </c>
      <c r="C64" s="384"/>
      <c r="D64" s="384"/>
      <c r="E64" s="384"/>
      <c r="F64" s="384"/>
      <c r="G64" s="384"/>
      <c r="H64" s="384"/>
      <c r="I64" s="384"/>
      <c r="J64" s="384"/>
      <c r="K64" s="384"/>
      <c r="L64" s="384"/>
    </row>
    <row r="65" spans="2:12" ht="43.2" x14ac:dyDescent="0.3">
      <c r="B65" s="382" t="s">
        <v>313</v>
      </c>
      <c r="C65" s="18"/>
      <c r="D65" s="378" t="s">
        <v>316</v>
      </c>
      <c r="E65" s="18"/>
      <c r="F65" s="378" t="s">
        <v>286</v>
      </c>
      <c r="G65" s="18"/>
      <c r="H65" s="378" t="s">
        <v>317</v>
      </c>
      <c r="I65" s="18"/>
      <c r="J65" s="378" t="s">
        <v>438</v>
      </c>
      <c r="K65" s="18"/>
      <c r="L65" s="378" t="s">
        <v>352</v>
      </c>
    </row>
    <row r="66" spans="2:12" ht="4.5" customHeight="1" x14ac:dyDescent="0.3">
      <c r="B66" s="382"/>
      <c r="C66" s="18"/>
      <c r="D66" s="378"/>
      <c r="E66" s="18"/>
      <c r="F66" s="378"/>
      <c r="G66" s="18"/>
      <c r="H66" s="378"/>
      <c r="I66" s="18"/>
      <c r="J66" s="378"/>
      <c r="K66" s="18"/>
      <c r="L66" s="378"/>
    </row>
    <row r="67" spans="2:12" x14ac:dyDescent="0.3">
      <c r="B67" s="382" t="s">
        <v>314</v>
      </c>
      <c r="C67" s="18"/>
      <c r="D67" s="378"/>
      <c r="E67" s="18"/>
      <c r="F67" s="378"/>
      <c r="G67" s="18"/>
      <c r="H67" s="378"/>
      <c r="I67" s="18"/>
      <c r="J67" s="378"/>
      <c r="K67" s="18"/>
      <c r="L67" s="378" t="s">
        <v>397</v>
      </c>
    </row>
    <row r="68" spans="2:12" ht="4.5" customHeight="1" x14ac:dyDescent="0.3">
      <c r="B68" s="382"/>
      <c r="C68" s="18"/>
      <c r="D68" s="378"/>
      <c r="E68" s="18"/>
      <c r="F68" s="378"/>
      <c r="G68" s="18"/>
      <c r="H68" s="378"/>
      <c r="I68" s="18"/>
      <c r="J68" s="378"/>
      <c r="K68" s="18"/>
      <c r="L68" s="378"/>
    </row>
    <row r="69" spans="2:12" ht="28.8" x14ac:dyDescent="0.3">
      <c r="B69" s="382" t="s">
        <v>460</v>
      </c>
      <c r="C69" s="18"/>
      <c r="D69" s="378"/>
      <c r="E69" s="18"/>
      <c r="F69" s="378"/>
      <c r="G69" s="18"/>
      <c r="H69" s="378"/>
      <c r="I69" s="18"/>
      <c r="J69" s="378"/>
      <c r="K69" s="18"/>
      <c r="L69" s="390"/>
    </row>
    <row r="70" spans="2:12" ht="4.5" customHeight="1" x14ac:dyDescent="0.3">
      <c r="B70" s="382"/>
      <c r="C70" s="18"/>
      <c r="D70" s="378"/>
      <c r="E70" s="18"/>
      <c r="F70" s="378"/>
      <c r="G70" s="18"/>
      <c r="H70" s="378"/>
      <c r="I70" s="18"/>
      <c r="J70" s="378"/>
      <c r="K70" s="18"/>
      <c r="L70" s="378"/>
    </row>
    <row r="71" spans="2:12" ht="28.8" x14ac:dyDescent="0.3">
      <c r="B71" s="382" t="s">
        <v>315</v>
      </c>
      <c r="C71" s="18"/>
      <c r="D71" s="378"/>
      <c r="E71" s="18"/>
      <c r="F71" s="378"/>
      <c r="G71" s="18"/>
      <c r="H71" s="378"/>
      <c r="I71" s="18"/>
      <c r="J71" s="378"/>
      <c r="K71" s="18"/>
      <c r="L71" s="378"/>
    </row>
    <row r="72" spans="2:12" ht="4.5" customHeight="1" x14ac:dyDescent="0.3">
      <c r="B72" s="382"/>
      <c r="C72" s="18"/>
      <c r="D72" s="378"/>
      <c r="E72" s="18"/>
      <c r="F72" s="378"/>
      <c r="G72" s="18"/>
      <c r="H72" s="378"/>
      <c r="I72" s="18"/>
      <c r="J72" s="378"/>
      <c r="K72" s="18"/>
      <c r="L72" s="378"/>
    </row>
    <row r="73" spans="2:12" ht="28.8" x14ac:dyDescent="0.3">
      <c r="B73" s="396" t="s">
        <v>439</v>
      </c>
      <c r="C73" s="397"/>
      <c r="D73" s="381"/>
      <c r="E73" s="397"/>
      <c r="F73" s="381"/>
      <c r="G73" s="397"/>
      <c r="H73" s="381"/>
      <c r="I73" s="397"/>
      <c r="J73" s="374"/>
      <c r="K73" s="397"/>
      <c r="L73" s="381"/>
    </row>
    <row r="75" spans="2:12" ht="18" x14ac:dyDescent="0.35">
      <c r="B75" s="395" t="s">
        <v>134</v>
      </c>
      <c r="C75" s="384"/>
      <c r="D75" s="384"/>
      <c r="E75" s="384"/>
      <c r="F75" s="384"/>
      <c r="G75" s="384"/>
      <c r="H75" s="384"/>
      <c r="I75" s="384"/>
      <c r="J75" s="384"/>
      <c r="K75" s="384"/>
      <c r="L75" s="384"/>
    </row>
    <row r="76" spans="2:12" ht="100.8" x14ac:dyDescent="0.3">
      <c r="B76" s="379" t="s">
        <v>440</v>
      </c>
      <c r="C76" s="375"/>
      <c r="D76" s="378" t="s">
        <v>461</v>
      </c>
      <c r="E76" s="375"/>
      <c r="F76" s="370" t="s">
        <v>286</v>
      </c>
      <c r="G76" s="375"/>
      <c r="H76" s="373" t="s">
        <v>318</v>
      </c>
      <c r="I76" s="375"/>
      <c r="J76" s="373" t="s">
        <v>320</v>
      </c>
      <c r="K76" s="375"/>
      <c r="L76" s="373" t="s">
        <v>462</v>
      </c>
    </row>
    <row r="77" spans="2:12" ht="4.5" customHeight="1" x14ac:dyDescent="0.3">
      <c r="B77" s="383"/>
      <c r="C77" s="4"/>
      <c r="D77" s="385"/>
      <c r="E77" s="4"/>
      <c r="F77" s="385"/>
      <c r="G77" s="4"/>
      <c r="H77" s="385"/>
      <c r="I77" s="4"/>
      <c r="J77" s="385"/>
      <c r="K77" s="4"/>
      <c r="L77" s="385"/>
    </row>
    <row r="78" spans="2:12" ht="43.2" x14ac:dyDescent="0.3">
      <c r="B78" s="382" t="s">
        <v>441</v>
      </c>
      <c r="C78" s="4"/>
      <c r="D78" s="385"/>
      <c r="E78" s="4"/>
      <c r="F78" s="385"/>
      <c r="G78" s="4"/>
      <c r="H78" s="378" t="s">
        <v>319</v>
      </c>
      <c r="I78" s="4"/>
      <c r="J78" s="385"/>
      <c r="K78" s="4"/>
      <c r="L78" s="378" t="s">
        <v>353</v>
      </c>
    </row>
    <row r="79" spans="2:12" ht="4.5" customHeight="1" x14ac:dyDescent="0.3">
      <c r="B79" s="383"/>
      <c r="C79" s="4"/>
      <c r="D79" s="385"/>
      <c r="E79" s="4"/>
      <c r="F79" s="385"/>
      <c r="G79" s="4"/>
      <c r="H79" s="385"/>
      <c r="I79" s="4"/>
      <c r="J79" s="385"/>
      <c r="K79" s="4"/>
      <c r="L79" s="385"/>
    </row>
    <row r="80" spans="2:12" ht="86.4" x14ac:dyDescent="0.3">
      <c r="B80" s="382" t="s">
        <v>442</v>
      </c>
      <c r="C80" s="4"/>
      <c r="D80" s="385"/>
      <c r="E80" s="4"/>
      <c r="F80" s="385"/>
      <c r="G80" s="4"/>
      <c r="H80" s="385"/>
      <c r="I80" s="4"/>
      <c r="J80" s="385"/>
      <c r="K80" s="4"/>
      <c r="L80" s="378" t="s">
        <v>463</v>
      </c>
    </row>
    <row r="81" spans="2:12" ht="4.5" customHeight="1" x14ac:dyDescent="0.3">
      <c r="B81" s="383"/>
      <c r="C81" s="4"/>
      <c r="D81" s="385"/>
      <c r="E81" s="4"/>
      <c r="F81" s="385"/>
      <c r="G81" s="4"/>
      <c r="H81" s="385"/>
      <c r="I81" s="4"/>
      <c r="J81" s="385"/>
      <c r="K81" s="4"/>
      <c r="L81" s="385"/>
    </row>
    <row r="82" spans="2:12" ht="43.2" x14ac:dyDescent="0.3">
      <c r="B82" s="382" t="s">
        <v>348</v>
      </c>
      <c r="C82" s="4"/>
      <c r="D82" s="385"/>
      <c r="E82" s="4"/>
      <c r="F82" s="385"/>
      <c r="G82" s="4"/>
      <c r="H82" s="385"/>
      <c r="I82" s="4"/>
      <c r="J82" s="385"/>
      <c r="K82" s="4"/>
      <c r="L82" s="378" t="s">
        <v>464</v>
      </c>
    </row>
    <row r="83" spans="2:12" ht="4.5" customHeight="1" x14ac:dyDescent="0.3">
      <c r="B83" s="383"/>
      <c r="C83" s="4"/>
      <c r="D83" s="385"/>
      <c r="E83" s="4"/>
      <c r="F83" s="385"/>
      <c r="G83" s="4"/>
      <c r="H83" s="385"/>
      <c r="I83" s="4"/>
      <c r="J83" s="385"/>
      <c r="K83" s="4"/>
      <c r="L83" s="385"/>
    </row>
    <row r="84" spans="2:12" ht="28.8" x14ac:dyDescent="0.3">
      <c r="B84" s="396" t="s">
        <v>443</v>
      </c>
      <c r="C84" s="397"/>
      <c r="D84" s="381"/>
      <c r="E84" s="397"/>
      <c r="F84" s="381"/>
      <c r="G84" s="397"/>
      <c r="H84" s="381"/>
      <c r="I84" s="397"/>
      <c r="J84" s="381"/>
      <c r="K84" s="397"/>
      <c r="L84" s="381"/>
    </row>
    <row r="85" spans="2:12" x14ac:dyDescent="0.3">
      <c r="B85" s="4"/>
      <c r="C85" s="4"/>
      <c r="D85" s="4"/>
      <c r="E85" s="4"/>
      <c r="F85" s="4"/>
      <c r="G85" s="4"/>
      <c r="H85" s="4"/>
      <c r="I85" s="4"/>
      <c r="J85" s="4"/>
      <c r="K85" s="4"/>
      <c r="L85" s="4"/>
    </row>
    <row r="86" spans="2:12" ht="18" x14ac:dyDescent="0.35">
      <c r="B86" s="395" t="s">
        <v>133</v>
      </c>
      <c r="C86" s="384"/>
      <c r="D86" s="384"/>
      <c r="E86" s="384"/>
      <c r="F86" s="384"/>
      <c r="G86" s="384"/>
      <c r="H86" s="384"/>
      <c r="I86" s="384"/>
      <c r="J86" s="384"/>
      <c r="K86" s="384"/>
      <c r="L86" s="384"/>
    </row>
    <row r="87" spans="2:12" ht="144" x14ac:dyDescent="0.3">
      <c r="B87" s="379" t="s">
        <v>321</v>
      </c>
      <c r="C87" s="375"/>
      <c r="D87" s="373" t="s">
        <v>465</v>
      </c>
      <c r="E87" s="375"/>
      <c r="F87" s="370" t="s">
        <v>286</v>
      </c>
      <c r="G87" s="375"/>
      <c r="H87" s="373" t="s">
        <v>444</v>
      </c>
      <c r="I87" s="375"/>
      <c r="J87" s="373" t="s">
        <v>445</v>
      </c>
      <c r="K87" s="375"/>
      <c r="L87" s="373" t="s">
        <v>492</v>
      </c>
    </row>
    <row r="88" spans="2:12" ht="4.5" customHeight="1" x14ac:dyDescent="0.3">
      <c r="B88" s="383"/>
      <c r="C88" s="4"/>
      <c r="D88" s="385"/>
      <c r="E88" s="4"/>
      <c r="F88" s="385"/>
      <c r="G88" s="4"/>
      <c r="H88" s="385"/>
      <c r="I88" s="4"/>
      <c r="J88" s="385"/>
      <c r="K88" s="4"/>
      <c r="L88" s="385"/>
    </row>
    <row r="89" spans="2:12" ht="28.8" x14ac:dyDescent="0.3">
      <c r="B89" s="382" t="s">
        <v>398</v>
      </c>
      <c r="C89" s="4"/>
      <c r="D89" s="385"/>
      <c r="E89" s="4"/>
      <c r="F89" s="385"/>
      <c r="G89" s="4"/>
      <c r="H89" s="385"/>
      <c r="I89" s="4"/>
      <c r="J89" s="385"/>
      <c r="K89" s="4"/>
      <c r="L89" s="373" t="s">
        <v>399</v>
      </c>
    </row>
    <row r="90" spans="2:12" ht="4.5" customHeight="1" x14ac:dyDescent="0.3">
      <c r="B90" s="391"/>
      <c r="D90" s="394"/>
      <c r="F90" s="394"/>
      <c r="H90" s="394"/>
      <c r="J90" s="394"/>
      <c r="L90" s="394"/>
    </row>
    <row r="91" spans="2:12" ht="29.4" customHeight="1" x14ac:dyDescent="0.3">
      <c r="B91" s="382" t="s">
        <v>446</v>
      </c>
      <c r="D91" s="394"/>
      <c r="F91" s="394"/>
      <c r="H91" s="394"/>
      <c r="J91" s="394"/>
      <c r="L91" s="394"/>
    </row>
    <row r="92" spans="2:12" ht="4.5" customHeight="1" x14ac:dyDescent="0.3">
      <c r="B92" s="391"/>
      <c r="D92" s="394"/>
      <c r="F92" s="394"/>
      <c r="H92" s="394"/>
      <c r="J92" s="394"/>
      <c r="L92" s="394"/>
    </row>
    <row r="93" spans="2:12" ht="43.2" x14ac:dyDescent="0.3">
      <c r="B93" s="372" t="s">
        <v>447</v>
      </c>
      <c r="D93" s="394"/>
      <c r="F93" s="394"/>
      <c r="H93" s="394"/>
      <c r="J93" s="394"/>
      <c r="L93" s="394"/>
    </row>
    <row r="94" spans="2:12" ht="4.5" customHeight="1" x14ac:dyDescent="0.3">
      <c r="B94" s="391"/>
      <c r="D94" s="394"/>
      <c r="F94" s="394"/>
      <c r="H94" s="394"/>
      <c r="J94" s="394"/>
      <c r="L94" s="394"/>
    </row>
    <row r="95" spans="2:12" ht="28.8" x14ac:dyDescent="0.3">
      <c r="B95" s="387" t="s">
        <v>425</v>
      </c>
      <c r="C95" s="389"/>
      <c r="D95" s="368"/>
      <c r="E95" s="389"/>
      <c r="F95" s="368"/>
      <c r="G95" s="389"/>
      <c r="H95" s="368"/>
      <c r="I95" s="389"/>
      <c r="J95" s="368"/>
      <c r="K95" s="389"/>
      <c r="L95" s="368"/>
    </row>
    <row r="97" spans="1:12" ht="18" x14ac:dyDescent="0.35">
      <c r="B97" s="395" t="s">
        <v>110</v>
      </c>
      <c r="C97" s="384"/>
      <c r="D97" s="384"/>
      <c r="E97" s="384"/>
      <c r="F97" s="384"/>
      <c r="G97" s="384"/>
      <c r="H97" s="384"/>
      <c r="I97" s="384"/>
      <c r="J97" s="384"/>
      <c r="K97" s="384"/>
      <c r="L97" s="384"/>
    </row>
    <row r="98" spans="1:12" ht="55.8" customHeight="1" x14ac:dyDescent="0.3">
      <c r="A98" s="394"/>
      <c r="B98" s="383" t="s">
        <v>322</v>
      </c>
      <c r="C98" s="4"/>
      <c r="D98" s="378" t="s">
        <v>448</v>
      </c>
      <c r="E98" s="4"/>
      <c r="F98" s="385" t="s">
        <v>286</v>
      </c>
      <c r="G98" s="4"/>
      <c r="H98" s="378" t="s">
        <v>466</v>
      </c>
      <c r="I98" s="4"/>
      <c r="J98" s="378" t="s">
        <v>449</v>
      </c>
      <c r="K98" s="4"/>
      <c r="L98" s="373" t="s">
        <v>323</v>
      </c>
    </row>
    <row r="99" spans="1:12" ht="4.5" customHeight="1" x14ac:dyDescent="0.3">
      <c r="A99" s="394"/>
      <c r="B99" s="383"/>
      <c r="C99" s="4"/>
      <c r="D99" s="385"/>
      <c r="E99" s="4"/>
      <c r="F99" s="385"/>
      <c r="G99" s="4"/>
      <c r="H99" s="385"/>
      <c r="I99" s="4"/>
      <c r="J99" s="385"/>
      <c r="K99" s="4"/>
      <c r="L99" s="385"/>
    </row>
    <row r="100" spans="1:12" ht="388.8" x14ac:dyDescent="0.3">
      <c r="A100" s="394"/>
      <c r="B100" s="382" t="s">
        <v>450</v>
      </c>
      <c r="C100" s="4"/>
      <c r="D100" s="385"/>
      <c r="E100" s="4"/>
      <c r="F100" s="385"/>
      <c r="G100" s="4"/>
      <c r="H100" s="393" t="s">
        <v>451</v>
      </c>
      <c r="I100" s="4"/>
      <c r="J100" s="385"/>
      <c r="K100" s="4"/>
      <c r="L100" s="378" t="s">
        <v>467</v>
      </c>
    </row>
    <row r="101" spans="1:12" ht="4.5" customHeight="1" x14ac:dyDescent="0.3">
      <c r="A101" s="394"/>
      <c r="B101" s="383"/>
      <c r="C101" s="4"/>
      <c r="D101" s="385"/>
      <c r="E101" s="4"/>
      <c r="F101" s="385"/>
      <c r="G101" s="4"/>
      <c r="H101" s="385"/>
      <c r="I101" s="4"/>
      <c r="J101" s="385"/>
      <c r="K101" s="4"/>
      <c r="L101" s="385"/>
    </row>
    <row r="102" spans="1:12" ht="374.4" x14ac:dyDescent="0.3">
      <c r="A102" s="394"/>
      <c r="B102" s="382" t="s">
        <v>349</v>
      </c>
      <c r="C102" s="4"/>
      <c r="D102" s="385"/>
      <c r="E102" s="4"/>
      <c r="F102" s="385"/>
      <c r="G102" s="4"/>
      <c r="H102" s="393" t="s">
        <v>452</v>
      </c>
      <c r="I102" s="4"/>
      <c r="J102" s="385"/>
      <c r="K102" s="4"/>
      <c r="L102" s="385"/>
    </row>
    <row r="103" spans="1:12" ht="4.5" customHeight="1" x14ac:dyDescent="0.3">
      <c r="A103" s="394"/>
      <c r="B103" s="383"/>
      <c r="C103" s="4"/>
      <c r="D103" s="385"/>
      <c r="E103" s="4"/>
      <c r="F103" s="4"/>
      <c r="G103" s="388"/>
      <c r="H103" s="385"/>
      <c r="I103" s="4"/>
      <c r="J103" s="385"/>
      <c r="K103" s="4"/>
      <c r="L103" s="385"/>
    </row>
    <row r="104" spans="1:12" ht="172.8" x14ac:dyDescent="0.3">
      <c r="A104" s="394"/>
      <c r="B104" s="396" t="s">
        <v>453</v>
      </c>
      <c r="C104" s="397"/>
      <c r="D104" s="381"/>
      <c r="E104" s="397"/>
      <c r="F104" s="381"/>
      <c r="G104" s="397"/>
      <c r="H104" s="374" t="s">
        <v>354</v>
      </c>
      <c r="I104" s="397"/>
      <c r="J104" s="381"/>
      <c r="K104" s="397"/>
      <c r="L104" s="381"/>
    </row>
  </sheetData>
  <mergeCells count="1">
    <mergeCell ref="L8:L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79"/>
  <sheetViews>
    <sheetView workbookViewId="0">
      <selection activeCell="B40" sqref="B40"/>
    </sheetView>
  </sheetViews>
  <sheetFormatPr defaultRowHeight="14.4" x14ac:dyDescent="0.3"/>
  <cols>
    <col min="1" max="1" width="3.6640625" customWidth="1"/>
    <col min="2" max="2" width="25.44140625" customWidth="1"/>
    <col min="3" max="3" width="1.6640625" customWidth="1"/>
    <col min="4" max="4" width="144.6640625" customWidth="1"/>
    <col min="5" max="5" width="1.6640625" customWidth="1"/>
    <col min="6" max="6" width="74.109375" customWidth="1"/>
  </cols>
  <sheetData>
    <row r="1" spans="1:29" ht="23.4" x14ac:dyDescent="0.45">
      <c r="A1" s="466" t="s">
        <v>131</v>
      </c>
      <c r="B1" s="466"/>
      <c r="C1" s="466"/>
      <c r="D1" s="466"/>
      <c r="E1" s="466"/>
      <c r="F1" s="466"/>
    </row>
    <row r="3" spans="1:29" ht="18" x14ac:dyDescent="0.35">
      <c r="B3" s="465" t="s">
        <v>34</v>
      </c>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row>
    <row r="5" spans="1:29" x14ac:dyDescent="0.3">
      <c r="B5" s="460" t="s">
        <v>35</v>
      </c>
      <c r="C5" s="460"/>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row>
    <row r="7" spans="1:29" ht="18.600000000000001" thickBot="1" x14ac:dyDescent="0.4">
      <c r="A7" s="16"/>
      <c r="B7" s="16" t="s">
        <v>36</v>
      </c>
      <c r="D7" s="16" t="s">
        <v>37</v>
      </c>
      <c r="F7" s="16" t="s">
        <v>38</v>
      </c>
    </row>
    <row r="8" spans="1:29" ht="5.25" customHeight="1" x14ac:dyDescent="0.3"/>
    <row r="9" spans="1:29" ht="86.25" customHeight="1" x14ac:dyDescent="0.3">
      <c r="A9" s="26" t="s">
        <v>5</v>
      </c>
      <c r="B9" s="26" t="s">
        <v>80</v>
      </c>
      <c r="C9" s="4"/>
      <c r="D9" s="18" t="s">
        <v>39</v>
      </c>
      <c r="E9" s="4"/>
      <c r="F9" s="18" t="s">
        <v>40</v>
      </c>
    </row>
    <row r="10" spans="1:29" ht="5.0999999999999996" customHeight="1" x14ac:dyDescent="0.3">
      <c r="A10" s="63"/>
      <c r="B10" s="21"/>
      <c r="C10" s="177"/>
      <c r="D10" s="22"/>
      <c r="E10" s="177"/>
      <c r="F10" s="22"/>
    </row>
    <row r="11" spans="1:29" ht="5.0999999999999996" customHeight="1" x14ac:dyDescent="0.3">
      <c r="B11" s="4"/>
      <c r="C11" s="4"/>
      <c r="D11" s="4"/>
      <c r="E11" s="4"/>
      <c r="F11" s="4"/>
    </row>
    <row r="12" spans="1:29" ht="57.6" x14ac:dyDescent="0.3">
      <c r="A12" s="27" t="s">
        <v>6</v>
      </c>
      <c r="B12" s="27" t="s">
        <v>81</v>
      </c>
      <c r="C12" s="4"/>
      <c r="D12" s="18" t="s">
        <v>41</v>
      </c>
      <c r="E12" s="4"/>
      <c r="F12" s="18" t="s">
        <v>42</v>
      </c>
    </row>
    <row r="13" spans="1:29" ht="5.0999999999999996" customHeight="1" thickBot="1" x14ac:dyDescent="0.35">
      <c r="A13" s="186"/>
      <c r="B13" s="23"/>
      <c r="C13" s="187"/>
      <c r="D13" s="24"/>
      <c r="E13" s="187"/>
      <c r="F13" s="24"/>
    </row>
    <row r="14" spans="1:29" ht="5.0999999999999996" customHeight="1" x14ac:dyDescent="0.3">
      <c r="B14" s="4"/>
      <c r="C14" s="4"/>
      <c r="D14" s="4"/>
      <c r="E14" s="4"/>
      <c r="F14" s="4"/>
    </row>
    <row r="15" spans="1:29" ht="43.2" x14ac:dyDescent="0.3">
      <c r="A15" s="28" t="s">
        <v>9</v>
      </c>
      <c r="B15" s="28" t="s">
        <v>82</v>
      </c>
      <c r="C15" s="4"/>
      <c r="D15" s="18" t="s">
        <v>43</v>
      </c>
      <c r="E15" s="4"/>
      <c r="F15" s="18" t="s">
        <v>47</v>
      </c>
    </row>
    <row r="16" spans="1:29" ht="6" customHeight="1" x14ac:dyDescent="0.3">
      <c r="A16" s="19"/>
      <c r="B16" s="19"/>
      <c r="C16" s="4"/>
      <c r="D16" s="18"/>
      <c r="E16" s="4"/>
      <c r="F16" s="4"/>
    </row>
    <row r="17" spans="1:6" ht="43.2" x14ac:dyDescent="0.3">
      <c r="B17" s="20"/>
      <c r="C17" s="4"/>
      <c r="D17" s="18" t="s">
        <v>44</v>
      </c>
      <c r="E17" s="4"/>
      <c r="F17" s="4"/>
    </row>
    <row r="18" spans="1:6" ht="5.25" customHeight="1" x14ac:dyDescent="0.3">
      <c r="B18" s="20"/>
      <c r="C18" s="4"/>
      <c r="D18" s="18"/>
      <c r="E18" s="4"/>
      <c r="F18" s="4"/>
    </row>
    <row r="19" spans="1:6" x14ac:dyDescent="0.3">
      <c r="B19" s="4"/>
      <c r="C19" s="4"/>
      <c r="D19" s="4" t="s">
        <v>45</v>
      </c>
      <c r="E19" s="4"/>
      <c r="F19" s="4"/>
    </row>
    <row r="20" spans="1:6" ht="6" customHeight="1" x14ac:dyDescent="0.3">
      <c r="B20" s="4"/>
      <c r="C20" s="4"/>
      <c r="D20" s="4"/>
      <c r="E20" s="4"/>
      <c r="F20" s="4"/>
    </row>
    <row r="21" spans="1:6" ht="43.2" x14ac:dyDescent="0.3">
      <c r="B21" s="4"/>
      <c r="C21" s="4"/>
      <c r="D21" s="18" t="s">
        <v>46</v>
      </c>
      <c r="E21" s="4"/>
      <c r="F21" s="4"/>
    </row>
    <row r="22" spans="1:6" ht="5.0999999999999996" customHeight="1" x14ac:dyDescent="0.3">
      <c r="A22" s="63"/>
      <c r="B22" s="21"/>
      <c r="C22" s="177"/>
      <c r="D22" s="22"/>
      <c r="E22" s="177"/>
      <c r="F22" s="22"/>
    </row>
    <row r="23" spans="1:6" ht="5.0999999999999996" customHeight="1" x14ac:dyDescent="0.3">
      <c r="B23" s="4"/>
      <c r="C23" s="4"/>
      <c r="D23" s="4"/>
      <c r="E23" s="4"/>
      <c r="F23" s="4"/>
    </row>
    <row r="24" spans="1:6" ht="43.2" x14ac:dyDescent="0.3">
      <c r="A24" s="29" t="s">
        <v>10</v>
      </c>
      <c r="B24" s="29" t="s">
        <v>83</v>
      </c>
      <c r="C24" s="4"/>
      <c r="D24" s="18" t="s">
        <v>48</v>
      </c>
      <c r="E24" s="4"/>
      <c r="F24" s="18" t="s">
        <v>50</v>
      </c>
    </row>
    <row r="25" spans="1:6" ht="5.0999999999999996" customHeight="1" x14ac:dyDescent="0.3">
      <c r="B25" s="4"/>
      <c r="C25" s="4"/>
      <c r="D25" s="4"/>
      <c r="E25" s="4"/>
      <c r="F25" s="4"/>
    </row>
    <row r="26" spans="1:6" ht="28.8" x14ac:dyDescent="0.3">
      <c r="B26" s="4"/>
      <c r="C26" s="4"/>
      <c r="D26" s="18" t="s">
        <v>49</v>
      </c>
      <c r="E26" s="4"/>
      <c r="F26" s="4"/>
    </row>
    <row r="27" spans="1:6" ht="5.0999999999999996" customHeight="1" x14ac:dyDescent="0.3">
      <c r="A27" s="63"/>
      <c r="B27" s="21"/>
      <c r="C27" s="177"/>
      <c r="D27" s="22"/>
      <c r="E27" s="177"/>
      <c r="F27" s="22"/>
    </row>
    <row r="28" spans="1:6" ht="5.0999999999999996" customHeight="1" x14ac:dyDescent="0.3">
      <c r="B28" s="4"/>
      <c r="C28" s="4"/>
      <c r="D28" s="4"/>
      <c r="E28" s="4"/>
      <c r="F28" s="4"/>
    </row>
    <row r="29" spans="1:6" ht="57.6" x14ac:dyDescent="0.3">
      <c r="A29" s="30" t="s">
        <v>11</v>
      </c>
      <c r="B29" s="30" t="s">
        <v>84</v>
      </c>
      <c r="C29" s="4"/>
      <c r="D29" s="18" t="s">
        <v>51</v>
      </c>
      <c r="E29" s="4"/>
      <c r="F29" s="18" t="s">
        <v>52</v>
      </c>
    </row>
    <row r="30" spans="1:6" ht="5.0999999999999996" customHeight="1" thickBot="1" x14ac:dyDescent="0.35">
      <c r="A30" s="186"/>
      <c r="B30" s="23"/>
      <c r="C30" s="187"/>
      <c r="D30" s="24"/>
      <c r="E30" s="187"/>
      <c r="F30" s="24"/>
    </row>
    <row r="31" spans="1:6" ht="5.0999999999999996" customHeight="1" x14ac:dyDescent="0.3">
      <c r="B31" s="4"/>
      <c r="C31" s="4"/>
      <c r="D31" s="4"/>
      <c r="E31" s="4"/>
      <c r="F31" s="4"/>
    </row>
    <row r="32" spans="1:6" ht="43.2" x14ac:dyDescent="0.3">
      <c r="A32" s="31" t="s">
        <v>12</v>
      </c>
      <c r="B32" s="31" t="s">
        <v>85</v>
      </c>
      <c r="C32" s="4"/>
      <c r="D32" s="18" t="s">
        <v>53</v>
      </c>
      <c r="E32" s="4"/>
      <c r="F32" s="18" t="s">
        <v>56</v>
      </c>
    </row>
    <row r="33" spans="1:6" ht="5.0999999999999996" customHeight="1" x14ac:dyDescent="0.3">
      <c r="B33" s="4"/>
      <c r="C33" s="4"/>
      <c r="D33" s="4"/>
      <c r="E33" s="4"/>
      <c r="F33" s="4"/>
    </row>
    <row r="34" spans="1:6" ht="28.8" x14ac:dyDescent="0.3">
      <c r="B34" s="4"/>
      <c r="C34" s="4"/>
      <c r="D34" s="18" t="s">
        <v>54</v>
      </c>
      <c r="E34" s="4"/>
      <c r="F34" s="4"/>
    </row>
    <row r="35" spans="1:6" ht="5.0999999999999996" customHeight="1" x14ac:dyDescent="0.3"/>
    <row r="36" spans="1:6" ht="43.2" x14ac:dyDescent="0.3">
      <c r="D36" s="17" t="s">
        <v>55</v>
      </c>
    </row>
    <row r="37" spans="1:6" ht="5.0999999999999996" customHeight="1" x14ac:dyDescent="0.3">
      <c r="A37" s="63"/>
      <c r="B37" s="21"/>
      <c r="C37" s="177"/>
      <c r="D37" s="22"/>
      <c r="E37" s="177"/>
      <c r="F37" s="22"/>
    </row>
    <row r="38" spans="1:6" ht="5.0999999999999996" customHeight="1" x14ac:dyDescent="0.3">
      <c r="B38" s="25"/>
      <c r="C38" s="4"/>
      <c r="D38" s="18"/>
      <c r="E38" s="4"/>
      <c r="F38" s="18"/>
    </row>
    <row r="39" spans="1:6" ht="43.2" x14ac:dyDescent="0.3">
      <c r="A39" s="32" t="s">
        <v>13</v>
      </c>
      <c r="B39" s="32" t="s">
        <v>86</v>
      </c>
      <c r="C39" s="4"/>
      <c r="D39" s="18" t="s">
        <v>57</v>
      </c>
      <c r="E39" s="4"/>
      <c r="F39" s="18" t="s">
        <v>58</v>
      </c>
    </row>
    <row r="40" spans="1:6" ht="5.0999999999999996" customHeight="1" x14ac:dyDescent="0.3">
      <c r="A40" s="63"/>
      <c r="B40" s="21"/>
      <c r="C40" s="177"/>
      <c r="D40" s="22"/>
      <c r="E40" s="177"/>
      <c r="F40" s="22"/>
    </row>
    <row r="41" spans="1:6" ht="5.0999999999999996" customHeight="1" x14ac:dyDescent="0.3">
      <c r="B41" s="25"/>
      <c r="C41" s="4"/>
      <c r="D41" s="18"/>
      <c r="E41" s="4"/>
      <c r="F41" s="18"/>
    </row>
    <row r="42" spans="1:6" ht="48.75" customHeight="1" x14ac:dyDescent="0.3">
      <c r="A42" s="33" t="s">
        <v>14</v>
      </c>
      <c r="B42" s="33" t="s">
        <v>87</v>
      </c>
      <c r="C42" s="4"/>
      <c r="D42" s="18" t="s">
        <v>59</v>
      </c>
      <c r="E42" s="4"/>
      <c r="F42" s="18" t="s">
        <v>40</v>
      </c>
    </row>
    <row r="43" spans="1:6" ht="5.0999999999999996" customHeight="1" x14ac:dyDescent="0.3">
      <c r="B43" s="4"/>
      <c r="C43" s="4"/>
      <c r="D43" s="4"/>
      <c r="E43" s="4"/>
      <c r="F43" s="4"/>
    </row>
    <row r="44" spans="1:6" ht="57.6" x14ac:dyDescent="0.3">
      <c r="B44" s="4"/>
      <c r="C44" s="4"/>
      <c r="D44" s="18" t="s">
        <v>60</v>
      </c>
      <c r="E44" s="4"/>
      <c r="F44" s="4"/>
    </row>
    <row r="45" spans="1:6" ht="5.0999999999999996" customHeight="1" thickBot="1" x14ac:dyDescent="0.35">
      <c r="A45" s="186"/>
      <c r="B45" s="23"/>
      <c r="C45" s="187"/>
      <c r="D45" s="24"/>
      <c r="E45" s="187"/>
      <c r="F45" s="24"/>
    </row>
    <row r="46" spans="1:6" ht="5.0999999999999996" customHeight="1" x14ac:dyDescent="0.3">
      <c r="B46" s="4"/>
      <c r="C46" s="4"/>
      <c r="D46" s="4"/>
      <c r="E46" s="4"/>
      <c r="F46" s="4"/>
    </row>
    <row r="47" spans="1:6" ht="46.8" x14ac:dyDescent="0.3">
      <c r="A47" s="34" t="s">
        <v>15</v>
      </c>
      <c r="B47" s="34" t="s">
        <v>88</v>
      </c>
      <c r="C47" s="4"/>
      <c r="D47" s="18" t="s">
        <v>61</v>
      </c>
      <c r="E47" s="4"/>
      <c r="F47" s="4" t="s">
        <v>63</v>
      </c>
    </row>
    <row r="48" spans="1:6" ht="5.0999999999999996" customHeight="1" x14ac:dyDescent="0.3">
      <c r="B48" s="4"/>
      <c r="C48" s="4"/>
      <c r="D48" s="4"/>
      <c r="E48" s="4"/>
      <c r="F48" s="4"/>
    </row>
    <row r="49" spans="1:6" ht="43.2" x14ac:dyDescent="0.3">
      <c r="B49" s="4"/>
      <c r="C49" s="4"/>
      <c r="D49" s="18" t="s">
        <v>62</v>
      </c>
      <c r="E49" s="4"/>
      <c r="F49" s="4"/>
    </row>
    <row r="50" spans="1:6" ht="5.0999999999999996" customHeight="1" x14ac:dyDescent="0.3">
      <c r="B50" s="21"/>
      <c r="C50" s="177"/>
      <c r="D50" s="22"/>
      <c r="E50" s="177"/>
      <c r="F50" s="22"/>
    </row>
    <row r="51" spans="1:6" ht="5.0999999999999996" customHeight="1" x14ac:dyDescent="0.3">
      <c r="A51" s="185"/>
      <c r="B51" s="25"/>
      <c r="C51" s="4"/>
      <c r="D51" s="18"/>
      <c r="E51" s="4"/>
      <c r="F51" s="18"/>
    </row>
    <row r="52" spans="1:6" ht="43.2" x14ac:dyDescent="0.3">
      <c r="A52" s="35" t="s">
        <v>16</v>
      </c>
      <c r="B52" s="35" t="s">
        <v>89</v>
      </c>
      <c r="C52" s="4"/>
      <c r="D52" s="18" t="s">
        <v>64</v>
      </c>
      <c r="E52" s="4"/>
      <c r="F52" s="18" t="s">
        <v>65</v>
      </c>
    </row>
    <row r="53" spans="1:6" ht="5.0999999999999996" customHeight="1" x14ac:dyDescent="0.3">
      <c r="A53" s="63"/>
      <c r="B53" s="21"/>
      <c r="C53" s="177"/>
      <c r="D53" s="22"/>
      <c r="E53" s="177"/>
      <c r="F53" s="22"/>
    </row>
    <row r="54" spans="1:6" ht="5.0999999999999996" customHeight="1" x14ac:dyDescent="0.3">
      <c r="B54" s="25"/>
      <c r="C54" s="4"/>
      <c r="D54" s="18"/>
      <c r="E54" s="4"/>
      <c r="F54" s="18"/>
    </row>
    <row r="55" spans="1:6" ht="43.2" x14ac:dyDescent="0.3">
      <c r="A55" s="36" t="s">
        <v>90</v>
      </c>
      <c r="B55" s="36" t="s">
        <v>91</v>
      </c>
      <c r="C55" s="4"/>
      <c r="D55" s="18" t="s">
        <v>66</v>
      </c>
      <c r="E55" s="4"/>
      <c r="F55" s="18" t="s">
        <v>67</v>
      </c>
    </row>
    <row r="56" spans="1:6" ht="5.0999999999999996" customHeight="1" x14ac:dyDescent="0.3">
      <c r="A56" s="63"/>
      <c r="B56" s="21"/>
      <c r="C56" s="177"/>
      <c r="D56" s="22"/>
      <c r="E56" s="177"/>
      <c r="F56" s="22"/>
    </row>
    <row r="57" spans="1:6" ht="5.0999999999999996" customHeight="1" x14ac:dyDescent="0.3">
      <c r="B57" s="25"/>
      <c r="C57" s="4"/>
      <c r="D57" s="18"/>
      <c r="E57" s="4"/>
      <c r="F57" s="18"/>
    </row>
    <row r="58" spans="1:6" ht="86.4" x14ac:dyDescent="0.3">
      <c r="A58" s="37" t="s">
        <v>92</v>
      </c>
      <c r="B58" s="37" t="s">
        <v>93</v>
      </c>
      <c r="C58" s="4"/>
      <c r="D58" s="18" t="s">
        <v>68</v>
      </c>
      <c r="E58" s="4"/>
      <c r="F58" s="18" t="s">
        <v>69</v>
      </c>
    </row>
    <row r="59" spans="1:6" ht="5.0999999999999996" customHeight="1" x14ac:dyDescent="0.3">
      <c r="A59" s="63"/>
      <c r="B59" s="21"/>
      <c r="C59" s="177"/>
      <c r="D59" s="22"/>
      <c r="E59" s="177"/>
      <c r="F59" s="22"/>
    </row>
    <row r="60" spans="1:6" ht="5.0999999999999996" customHeight="1" x14ac:dyDescent="0.3">
      <c r="B60" s="25"/>
      <c r="C60" s="4"/>
      <c r="D60" s="18"/>
      <c r="E60" s="4"/>
      <c r="F60" s="18"/>
    </row>
    <row r="61" spans="1:6" ht="43.2" x14ac:dyDescent="0.3">
      <c r="A61" s="38" t="s">
        <v>94</v>
      </c>
      <c r="B61" s="38" t="s">
        <v>95</v>
      </c>
      <c r="C61" s="4"/>
      <c r="D61" s="18" t="s">
        <v>70</v>
      </c>
      <c r="E61" s="4"/>
      <c r="F61" s="18" t="s">
        <v>71</v>
      </c>
    </row>
    <row r="62" spans="1:6" ht="5.0999999999999996" customHeight="1" thickBot="1" x14ac:dyDescent="0.35">
      <c r="A62" s="186"/>
      <c r="B62" s="23"/>
      <c r="C62" s="187"/>
      <c r="D62" s="24"/>
      <c r="E62" s="187"/>
      <c r="F62" s="24"/>
    </row>
    <row r="63" spans="1:6" ht="5.0999999999999996" customHeight="1" x14ac:dyDescent="0.3">
      <c r="B63" s="4"/>
      <c r="C63" s="4"/>
      <c r="D63" s="4"/>
      <c r="E63" s="4"/>
      <c r="F63" s="4"/>
    </row>
    <row r="64" spans="1:6" ht="43.2" x14ac:dyDescent="0.3">
      <c r="A64" s="39" t="s">
        <v>96</v>
      </c>
      <c r="B64" s="39" t="s">
        <v>97</v>
      </c>
      <c r="C64" s="4"/>
      <c r="D64" s="18" t="s">
        <v>72</v>
      </c>
      <c r="E64" s="4"/>
      <c r="F64" s="18" t="s">
        <v>73</v>
      </c>
    </row>
    <row r="65" spans="1:6" ht="5.0999999999999996" customHeight="1" x14ac:dyDescent="0.3">
      <c r="A65" s="63"/>
      <c r="B65" s="21"/>
      <c r="C65" s="177"/>
      <c r="D65" s="22"/>
      <c r="E65" s="177"/>
      <c r="F65" s="22"/>
    </row>
    <row r="66" spans="1:6" ht="5.0999999999999996" customHeight="1" x14ac:dyDescent="0.3">
      <c r="B66" s="25"/>
      <c r="C66" s="4"/>
      <c r="D66" s="18"/>
      <c r="E66" s="4"/>
      <c r="F66" s="18"/>
    </row>
    <row r="67" spans="1:6" ht="43.2" x14ac:dyDescent="0.3">
      <c r="A67" s="40" t="s">
        <v>98</v>
      </c>
      <c r="B67" s="40" t="s">
        <v>99</v>
      </c>
      <c r="C67" s="4"/>
      <c r="D67" s="18" t="s">
        <v>74</v>
      </c>
      <c r="E67" s="4"/>
      <c r="F67" s="18" t="s">
        <v>30</v>
      </c>
    </row>
    <row r="68" spans="1:6" ht="5.0999999999999996" customHeight="1" x14ac:dyDescent="0.3">
      <c r="A68" s="63"/>
      <c r="B68" s="21"/>
      <c r="C68" s="177"/>
      <c r="D68" s="22"/>
      <c r="E68" s="177"/>
      <c r="F68" s="22"/>
    </row>
    <row r="69" spans="1:6" ht="5.0999999999999996" customHeight="1" x14ac:dyDescent="0.3">
      <c r="B69" s="25"/>
      <c r="C69" s="4"/>
      <c r="D69" s="18"/>
      <c r="E69" s="4"/>
      <c r="F69" s="18"/>
    </row>
    <row r="70" spans="1:6" ht="72" x14ac:dyDescent="0.3">
      <c r="A70" s="41" t="s">
        <v>100</v>
      </c>
      <c r="B70" s="41" t="s">
        <v>75</v>
      </c>
      <c r="C70" s="4"/>
      <c r="D70" s="18" t="s">
        <v>76</v>
      </c>
      <c r="E70" s="4"/>
      <c r="F70" s="18" t="s">
        <v>77</v>
      </c>
    </row>
    <row r="71" spans="1:6" ht="5.0999999999999996" customHeight="1" x14ac:dyDescent="0.3">
      <c r="A71" s="63"/>
      <c r="B71" s="21"/>
      <c r="C71" s="177"/>
      <c r="D71" s="22"/>
      <c r="E71" s="177"/>
      <c r="F71" s="22"/>
    </row>
    <row r="72" spans="1:6" ht="5.0999999999999996" customHeight="1" x14ac:dyDescent="0.3">
      <c r="B72" s="25"/>
      <c r="C72" s="4"/>
      <c r="D72" s="18"/>
      <c r="E72" s="4"/>
      <c r="F72" s="18"/>
    </row>
    <row r="73" spans="1:6" ht="72" x14ac:dyDescent="0.3">
      <c r="A73" s="42" t="s">
        <v>101</v>
      </c>
      <c r="B73" s="42" t="s">
        <v>102</v>
      </c>
      <c r="C73" s="4"/>
      <c r="D73" s="18" t="s">
        <v>78</v>
      </c>
      <c r="E73" s="4"/>
      <c r="F73" s="18" t="s">
        <v>79</v>
      </c>
    </row>
    <row r="74" spans="1:6" ht="5.0999999999999996" customHeight="1" x14ac:dyDescent="0.3">
      <c r="A74" s="63"/>
      <c r="B74" s="21"/>
      <c r="C74" s="177"/>
      <c r="D74" s="22"/>
      <c r="E74" s="177"/>
      <c r="F74" s="22"/>
    </row>
    <row r="75" spans="1:6" x14ac:dyDescent="0.3">
      <c r="B75" s="4"/>
      <c r="C75" s="4"/>
      <c r="D75" s="4"/>
      <c r="E75" s="4"/>
      <c r="F75" s="4"/>
    </row>
    <row r="76" spans="1:6" x14ac:dyDescent="0.3">
      <c r="B76" s="4"/>
      <c r="C76" s="4"/>
      <c r="D76" s="4"/>
      <c r="E76" s="4"/>
      <c r="F76" s="4"/>
    </row>
    <row r="77" spans="1:6" x14ac:dyDescent="0.3">
      <c r="B77" s="4"/>
      <c r="C77" s="4"/>
      <c r="D77" s="4"/>
      <c r="E77" s="4"/>
      <c r="F77" s="4"/>
    </row>
    <row r="78" spans="1:6" x14ac:dyDescent="0.3">
      <c r="B78" s="4"/>
      <c r="C78" s="4"/>
      <c r="D78" s="4"/>
      <c r="E78" s="4"/>
      <c r="F78" s="4"/>
    </row>
    <row r="79" spans="1:6" x14ac:dyDescent="0.3">
      <c r="B79" s="4"/>
      <c r="C79" s="4"/>
      <c r="D79" s="4"/>
      <c r="E79" s="4"/>
      <c r="F79" s="4"/>
    </row>
  </sheetData>
  <mergeCells count="3">
    <mergeCell ref="B3:AC3"/>
    <mergeCell ref="B5:AC5"/>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
  <sheetViews>
    <sheetView zoomScale="70" zoomScaleNormal="70" workbookViewId="0">
      <selection activeCell="A17" sqref="A17"/>
    </sheetView>
  </sheetViews>
  <sheetFormatPr defaultRowHeight="14.4" x14ac:dyDescent="0.3"/>
  <cols>
    <col min="1" max="1" width="20.6640625" style="4" customWidth="1"/>
    <col min="2" max="2" width="43.33203125" style="44" customWidth="1"/>
    <col min="3" max="3" width="6" style="44" bestFit="1" customWidth="1"/>
    <col min="4" max="4" width="6.5546875" style="44" bestFit="1" customWidth="1"/>
    <col min="5" max="7" width="6.109375" style="45" bestFit="1" customWidth="1"/>
    <col min="8" max="8" width="84" style="4" customWidth="1"/>
  </cols>
  <sheetData>
    <row r="1" spans="1:8" ht="23.4" x14ac:dyDescent="0.45">
      <c r="A1" s="123" t="s">
        <v>487</v>
      </c>
    </row>
    <row r="3" spans="1:8" x14ac:dyDescent="0.3">
      <c r="D3" s="467" t="s">
        <v>104</v>
      </c>
      <c r="E3" s="467"/>
      <c r="F3" s="467"/>
      <c r="G3" s="467"/>
    </row>
    <row r="4" spans="1:8" ht="18" x14ac:dyDescent="0.3">
      <c r="A4" s="51" t="s">
        <v>103</v>
      </c>
      <c r="B4" s="52" t="s">
        <v>114</v>
      </c>
      <c r="C4" s="189" t="s">
        <v>401</v>
      </c>
      <c r="D4" s="190" t="s">
        <v>359</v>
      </c>
      <c r="E4" s="190" t="s">
        <v>325</v>
      </c>
      <c r="F4" s="190" t="s">
        <v>115</v>
      </c>
      <c r="G4" s="190" t="s">
        <v>116</v>
      </c>
      <c r="H4" s="79" t="s">
        <v>414</v>
      </c>
    </row>
    <row r="5" spans="1:8" x14ac:dyDescent="0.3">
      <c r="E5" s="50"/>
      <c r="H5" s="46"/>
    </row>
    <row r="6" spans="1:8" ht="18" x14ac:dyDescent="0.3">
      <c r="A6" s="82" t="s">
        <v>118</v>
      </c>
      <c r="B6" s="48"/>
      <c r="C6" s="48"/>
      <c r="D6" s="48"/>
      <c r="E6" s="49"/>
      <c r="F6" s="49"/>
      <c r="G6" s="49"/>
      <c r="H6" s="47"/>
    </row>
    <row r="7" spans="1:8" x14ac:dyDescent="0.3">
      <c r="A7" s="191" t="s">
        <v>133</v>
      </c>
      <c r="B7" s="192" t="s">
        <v>328</v>
      </c>
      <c r="C7" s="288">
        <v>6.7246827462797379E-2</v>
      </c>
      <c r="D7" s="328" t="s">
        <v>109</v>
      </c>
      <c r="E7" s="287">
        <v>0.06</v>
      </c>
      <c r="F7" s="193" t="s">
        <v>105</v>
      </c>
      <c r="G7" s="193" t="s">
        <v>106</v>
      </c>
      <c r="H7" s="336" t="s">
        <v>417</v>
      </c>
    </row>
    <row r="8" spans="1:8" x14ac:dyDescent="0.3">
      <c r="A8" s="194" t="s">
        <v>134</v>
      </c>
      <c r="B8" s="195" t="s">
        <v>328</v>
      </c>
      <c r="C8" s="288">
        <v>0.1358986652576693</v>
      </c>
      <c r="D8" s="328">
        <v>8.8222891017086413E-2</v>
      </c>
      <c r="E8" s="287">
        <v>0.24</v>
      </c>
      <c r="F8" s="196" t="s">
        <v>107</v>
      </c>
      <c r="G8" s="196" t="s">
        <v>108</v>
      </c>
      <c r="H8" s="337" t="s">
        <v>415</v>
      </c>
    </row>
    <row r="9" spans="1:8" x14ac:dyDescent="0.3">
      <c r="A9" s="194" t="s">
        <v>142</v>
      </c>
      <c r="B9" s="195" t="s">
        <v>329</v>
      </c>
      <c r="C9" s="289" t="s">
        <v>109</v>
      </c>
      <c r="D9" s="329">
        <v>0.54215920324283495</v>
      </c>
      <c r="E9" s="196" t="s">
        <v>109</v>
      </c>
      <c r="F9" s="196" t="s">
        <v>108</v>
      </c>
      <c r="G9" s="196" t="s">
        <v>109</v>
      </c>
      <c r="H9" s="337" t="s">
        <v>416</v>
      </c>
    </row>
    <row r="10" spans="1:8" x14ac:dyDescent="0.3">
      <c r="A10" s="194" t="s">
        <v>110</v>
      </c>
      <c r="B10" s="195" t="s">
        <v>328</v>
      </c>
      <c r="C10" s="289">
        <v>0.15297738936818617</v>
      </c>
      <c r="D10" s="329">
        <v>0.23995887104950211</v>
      </c>
      <c r="E10" s="196">
        <v>0.17</v>
      </c>
      <c r="F10" s="196" t="s">
        <v>111</v>
      </c>
      <c r="G10" s="196" t="s">
        <v>112</v>
      </c>
      <c r="H10" s="337" t="s">
        <v>418</v>
      </c>
    </row>
    <row r="11" spans="1:8" ht="58.2" thickBot="1" x14ac:dyDescent="0.35">
      <c r="A11" s="197" t="s">
        <v>119</v>
      </c>
      <c r="B11" s="198" t="s">
        <v>326</v>
      </c>
      <c r="C11" s="335" t="s">
        <v>109</v>
      </c>
      <c r="D11" s="330" t="s">
        <v>109</v>
      </c>
      <c r="E11" s="199" t="s">
        <v>109</v>
      </c>
      <c r="F11" s="199" t="s">
        <v>113</v>
      </c>
      <c r="G11" s="199" t="s">
        <v>109</v>
      </c>
      <c r="H11" s="338" t="s">
        <v>419</v>
      </c>
    </row>
    <row r="13" spans="1:8" x14ac:dyDescent="0.3">
      <c r="D13" s="467" t="s">
        <v>104</v>
      </c>
      <c r="E13" s="467"/>
      <c r="F13" s="467"/>
      <c r="G13" s="467"/>
    </row>
    <row r="14" spans="1:8" ht="18" x14ac:dyDescent="0.3">
      <c r="A14" s="51" t="s">
        <v>103</v>
      </c>
      <c r="B14" s="52" t="s">
        <v>114</v>
      </c>
      <c r="C14" s="189" t="s">
        <v>401</v>
      </c>
      <c r="D14" s="190" t="s">
        <v>359</v>
      </c>
      <c r="E14" s="190" t="s">
        <v>325</v>
      </c>
      <c r="F14" s="190" t="s">
        <v>115</v>
      </c>
      <c r="G14" s="190" t="s">
        <v>116</v>
      </c>
      <c r="H14" s="80" t="s">
        <v>414</v>
      </c>
    </row>
    <row r="15" spans="1:8" x14ac:dyDescent="0.3">
      <c r="E15" s="50"/>
      <c r="H15" s="46"/>
    </row>
    <row r="16" spans="1:8" ht="18" x14ac:dyDescent="0.3">
      <c r="A16" s="81" t="s">
        <v>120</v>
      </c>
      <c r="B16" s="54"/>
      <c r="C16" s="54"/>
      <c r="D16" s="54"/>
      <c r="E16" s="55"/>
      <c r="F16" s="55"/>
      <c r="G16" s="55"/>
      <c r="H16" s="53"/>
    </row>
    <row r="17" spans="1:9" ht="43.2" x14ac:dyDescent="0.3">
      <c r="A17" s="51" t="s">
        <v>121</v>
      </c>
      <c r="B17" s="56" t="s">
        <v>360</v>
      </c>
      <c r="C17" s="290">
        <v>0.28000000000000003</v>
      </c>
      <c r="D17" s="328">
        <v>0.32890560606449309</v>
      </c>
      <c r="E17" s="287">
        <v>0.47</v>
      </c>
      <c r="F17" s="287" t="s">
        <v>122</v>
      </c>
      <c r="G17" s="287" t="s">
        <v>123</v>
      </c>
      <c r="H17" s="339" t="s">
        <v>415</v>
      </c>
    </row>
    <row r="18" spans="1:9" ht="43.2" x14ac:dyDescent="0.3">
      <c r="A18" s="59" t="s">
        <v>124</v>
      </c>
      <c r="B18" s="57" t="s">
        <v>327</v>
      </c>
      <c r="C18" s="290">
        <v>0.44078786422852206</v>
      </c>
      <c r="D18" s="287" t="s">
        <v>109</v>
      </c>
      <c r="E18" s="287" t="s">
        <v>109</v>
      </c>
      <c r="F18" s="287" t="s">
        <v>109</v>
      </c>
      <c r="G18" s="287" t="s">
        <v>125</v>
      </c>
      <c r="H18" s="339" t="s">
        <v>420</v>
      </c>
    </row>
    <row r="19" spans="1:9" x14ac:dyDescent="0.3">
      <c r="A19" s="51" t="s">
        <v>126</v>
      </c>
      <c r="B19" s="56" t="s">
        <v>127</v>
      </c>
      <c r="C19" s="290">
        <v>0.61280172211991157</v>
      </c>
      <c r="D19" s="329">
        <v>0.13891252331125784</v>
      </c>
      <c r="E19" s="196">
        <v>0.21</v>
      </c>
      <c r="F19" s="196" t="s">
        <v>128</v>
      </c>
      <c r="G19" s="196" t="s">
        <v>129</v>
      </c>
      <c r="H19" s="340" t="s">
        <v>421</v>
      </c>
    </row>
    <row r="20" spans="1:9" ht="15" thickBot="1" x14ac:dyDescent="0.35">
      <c r="A20" s="60" t="s">
        <v>356</v>
      </c>
      <c r="B20" s="58" t="s">
        <v>127</v>
      </c>
      <c r="C20" s="430">
        <v>0.55000000000000004</v>
      </c>
      <c r="D20" s="330">
        <v>0.36016040644101865</v>
      </c>
      <c r="E20" s="291" t="s">
        <v>361</v>
      </c>
      <c r="F20" s="291" t="s">
        <v>361</v>
      </c>
      <c r="G20" s="291" t="s">
        <v>361</v>
      </c>
      <c r="H20" s="341" t="s">
        <v>415</v>
      </c>
      <c r="I20" s="266"/>
    </row>
    <row r="22" spans="1:9" x14ac:dyDescent="0.3">
      <c r="A22" s="292" t="s">
        <v>362</v>
      </c>
    </row>
  </sheetData>
  <mergeCells count="2">
    <mergeCell ref="D3:G3"/>
    <mergeCell ref="D13:G13"/>
  </mergeCells>
  <phoneticPr fontId="3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5"/>
  <sheetViews>
    <sheetView zoomScale="85" zoomScaleNormal="85" workbookViewId="0">
      <selection activeCell="A14" sqref="A14"/>
    </sheetView>
  </sheetViews>
  <sheetFormatPr defaultRowHeight="14.4" x14ac:dyDescent="0.3"/>
  <cols>
    <col min="1" max="1" width="36.88671875" customWidth="1"/>
    <col min="2" max="2" width="5.88671875" bestFit="1" customWidth="1"/>
    <col min="3" max="3" width="7.6640625" bestFit="1" customWidth="1"/>
    <col min="4" max="6" width="6.77734375" style="43" bestFit="1" customWidth="1"/>
    <col min="7" max="7" width="1.6640625" customWidth="1"/>
    <col min="8" max="9" width="8.44140625" customWidth="1"/>
    <col min="10" max="12" width="8.44140625" style="43" customWidth="1"/>
  </cols>
  <sheetData>
    <row r="1" spans="1:12" ht="23.4" x14ac:dyDescent="0.45">
      <c r="A1" s="123" t="s">
        <v>138</v>
      </c>
      <c r="B1" s="78"/>
      <c r="C1" s="78"/>
    </row>
    <row r="4" spans="1:12" ht="18" x14ac:dyDescent="0.35">
      <c r="B4" s="468" t="s">
        <v>136</v>
      </c>
      <c r="C4" s="468"/>
      <c r="D4" s="468"/>
      <c r="E4" s="468"/>
      <c r="F4" s="468"/>
      <c r="H4" s="469" t="s">
        <v>137</v>
      </c>
      <c r="I4" s="469"/>
      <c r="J4" s="469"/>
      <c r="K4" s="469"/>
      <c r="L4" s="469"/>
    </row>
    <row r="5" spans="1:12" ht="5.0999999999999996" customHeight="1" x14ac:dyDescent="0.3">
      <c r="D5" s="64"/>
      <c r="E5" s="64"/>
      <c r="F5" s="64"/>
    </row>
    <row r="6" spans="1:12" s="205" customFormat="1" x14ac:dyDescent="0.3">
      <c r="A6" s="200"/>
      <c r="B6" s="201" t="s">
        <v>401</v>
      </c>
      <c r="C6" s="204" t="s">
        <v>484</v>
      </c>
      <c r="D6" s="204" t="s">
        <v>325</v>
      </c>
      <c r="E6" s="202" t="s">
        <v>115</v>
      </c>
      <c r="F6" s="202" t="s">
        <v>116</v>
      </c>
      <c r="G6" s="203"/>
      <c r="H6" s="201" t="s">
        <v>401</v>
      </c>
      <c r="I6" s="204" t="s">
        <v>359</v>
      </c>
      <c r="J6" s="204" t="s">
        <v>325</v>
      </c>
      <c r="K6" s="204" t="s">
        <v>115</v>
      </c>
      <c r="L6" s="204" t="s">
        <v>116</v>
      </c>
    </row>
    <row r="7" spans="1:12" x14ac:dyDescent="0.3">
      <c r="A7" s="65" t="s">
        <v>118</v>
      </c>
      <c r="B7" s="310"/>
      <c r="C7" s="86"/>
      <c r="D7" s="86"/>
      <c r="E7" s="69"/>
      <c r="F7" s="69"/>
      <c r="G7" s="283"/>
      <c r="H7" s="310"/>
      <c r="I7" s="86"/>
      <c r="J7" s="86"/>
      <c r="K7" s="69"/>
      <c r="L7" s="69"/>
    </row>
    <row r="8" spans="1:12" x14ac:dyDescent="0.3">
      <c r="A8" s="66" t="s">
        <v>133</v>
      </c>
      <c r="B8" s="311">
        <v>4</v>
      </c>
      <c r="C8" s="70">
        <v>3</v>
      </c>
      <c r="D8" s="70">
        <v>1</v>
      </c>
      <c r="E8" s="70" t="s">
        <v>109</v>
      </c>
      <c r="F8" s="70" t="s">
        <v>109</v>
      </c>
      <c r="G8" s="283"/>
      <c r="H8" s="311">
        <v>39</v>
      </c>
      <c r="I8" s="70" t="s">
        <v>109</v>
      </c>
      <c r="J8" s="70" t="s">
        <v>109</v>
      </c>
      <c r="K8" s="70" t="s">
        <v>109</v>
      </c>
      <c r="L8" s="70" t="s">
        <v>109</v>
      </c>
    </row>
    <row r="9" spans="1:12" x14ac:dyDescent="0.3">
      <c r="A9" s="66" t="s">
        <v>110</v>
      </c>
      <c r="B9" s="311">
        <v>4</v>
      </c>
      <c r="C9" s="70">
        <v>3</v>
      </c>
      <c r="D9" s="70">
        <v>3</v>
      </c>
      <c r="E9" s="70">
        <v>1</v>
      </c>
      <c r="F9" s="70" t="s">
        <v>109</v>
      </c>
      <c r="G9" s="283"/>
      <c r="H9" s="311">
        <v>5</v>
      </c>
      <c r="I9" s="70" t="s">
        <v>109</v>
      </c>
      <c r="J9" s="70" t="s">
        <v>109</v>
      </c>
      <c r="K9" s="70" t="s">
        <v>109</v>
      </c>
      <c r="L9" s="70" t="s">
        <v>109</v>
      </c>
    </row>
    <row r="10" spans="1:12" x14ac:dyDescent="0.3">
      <c r="A10" s="67" t="s">
        <v>134</v>
      </c>
      <c r="B10" s="313">
        <v>5</v>
      </c>
      <c r="C10" s="71">
        <f>8+4</f>
        <v>12</v>
      </c>
      <c r="D10" s="71">
        <v>1</v>
      </c>
      <c r="E10" s="71">
        <v>2</v>
      </c>
      <c r="F10" s="71">
        <v>2</v>
      </c>
      <c r="G10" s="283"/>
      <c r="H10" s="313">
        <v>33</v>
      </c>
      <c r="I10" s="71">
        <v>7</v>
      </c>
      <c r="J10" s="71">
        <v>10</v>
      </c>
      <c r="K10" s="71" t="s">
        <v>109</v>
      </c>
      <c r="L10" s="71" t="s">
        <v>109</v>
      </c>
    </row>
    <row r="11" spans="1:12" x14ac:dyDescent="0.3">
      <c r="A11" s="68" t="s">
        <v>120</v>
      </c>
      <c r="B11" s="309"/>
      <c r="C11" s="91"/>
      <c r="D11" s="91"/>
      <c r="E11" s="72"/>
      <c r="F11" s="72"/>
      <c r="G11" s="283"/>
      <c r="H11" s="309"/>
      <c r="I11" s="91"/>
      <c r="J11" s="91"/>
      <c r="K11" s="72"/>
      <c r="L11" s="72"/>
    </row>
    <row r="12" spans="1:12" x14ac:dyDescent="0.3">
      <c r="A12" s="66" t="s">
        <v>124</v>
      </c>
      <c r="B12" s="311">
        <v>1</v>
      </c>
      <c r="C12" s="70" t="s">
        <v>109</v>
      </c>
      <c r="D12" s="70" t="s">
        <v>109</v>
      </c>
      <c r="E12" s="70" t="s">
        <v>109</v>
      </c>
      <c r="F12" s="70">
        <v>1</v>
      </c>
      <c r="G12" s="283"/>
      <c r="H12" s="309" t="s">
        <v>109</v>
      </c>
      <c r="I12" s="70" t="s">
        <v>109</v>
      </c>
      <c r="J12" s="70"/>
      <c r="K12" s="70" t="s">
        <v>109</v>
      </c>
      <c r="L12" s="70">
        <v>3</v>
      </c>
    </row>
    <row r="13" spans="1:12" x14ac:dyDescent="0.3">
      <c r="A13" s="66" t="s">
        <v>126</v>
      </c>
      <c r="B13" s="311">
        <v>3</v>
      </c>
      <c r="C13" s="70">
        <f>9+3</f>
        <v>12</v>
      </c>
      <c r="D13" s="70">
        <v>9</v>
      </c>
      <c r="E13" s="70">
        <v>5</v>
      </c>
      <c r="F13" s="70">
        <v>6</v>
      </c>
      <c r="G13" s="283"/>
      <c r="H13" s="311">
        <v>32</v>
      </c>
      <c r="I13" s="70">
        <v>14</v>
      </c>
      <c r="J13" s="70">
        <v>31</v>
      </c>
      <c r="K13" s="70">
        <v>25</v>
      </c>
      <c r="L13" s="70">
        <v>23</v>
      </c>
    </row>
    <row r="14" spans="1:12" x14ac:dyDescent="0.3">
      <c r="A14" s="66" t="s">
        <v>121</v>
      </c>
      <c r="B14" s="311">
        <v>6</v>
      </c>
      <c r="C14" s="70">
        <v>7</v>
      </c>
      <c r="D14" s="70">
        <v>16</v>
      </c>
      <c r="E14" s="70">
        <v>12</v>
      </c>
      <c r="F14" s="70">
        <v>10</v>
      </c>
      <c r="G14" s="283"/>
      <c r="H14" s="311">
        <v>29</v>
      </c>
      <c r="I14" s="70" t="s">
        <v>109</v>
      </c>
      <c r="J14" s="70">
        <v>95</v>
      </c>
      <c r="K14" s="70">
        <v>53</v>
      </c>
      <c r="L14" s="70">
        <v>95</v>
      </c>
    </row>
    <row r="15" spans="1:12" x14ac:dyDescent="0.3">
      <c r="A15" s="67" t="s">
        <v>356</v>
      </c>
      <c r="B15" s="313">
        <v>6</v>
      </c>
      <c r="C15" s="71">
        <f>5+2</f>
        <v>7</v>
      </c>
      <c r="D15" s="71" t="s">
        <v>361</v>
      </c>
      <c r="E15" s="71" t="s">
        <v>361</v>
      </c>
      <c r="F15" s="71" t="s">
        <v>361</v>
      </c>
      <c r="G15" s="87"/>
      <c r="H15" s="313">
        <v>38</v>
      </c>
      <c r="I15" s="71">
        <v>22</v>
      </c>
      <c r="J15" s="71" t="s">
        <v>361</v>
      </c>
      <c r="K15" s="71" t="s">
        <v>361</v>
      </c>
      <c r="L15" s="71" t="s">
        <v>361</v>
      </c>
    </row>
    <row r="16" spans="1:12" ht="15" thickBot="1" x14ac:dyDescent="0.35">
      <c r="A16" s="74" t="s">
        <v>135</v>
      </c>
      <c r="B16" s="314">
        <f>+SUM(B8:B15)</f>
        <v>29</v>
      </c>
      <c r="C16" s="77">
        <f>+SUM(C8:C15)</f>
        <v>44</v>
      </c>
      <c r="D16" s="77">
        <f>+SUM(D8:D14)</f>
        <v>30</v>
      </c>
      <c r="E16" s="73">
        <v>20</v>
      </c>
      <c r="F16" s="85">
        <v>19</v>
      </c>
      <c r="G16" s="283"/>
      <c r="H16" s="314">
        <f>+SUM(H8:H15)</f>
        <v>176</v>
      </c>
      <c r="I16" s="77">
        <f>+SUM(I8:I15)</f>
        <v>43</v>
      </c>
      <c r="J16" s="77">
        <f>+SUM(J8:J14)</f>
        <v>136</v>
      </c>
      <c r="K16" s="76">
        <v>78</v>
      </c>
      <c r="L16" s="76">
        <v>121</v>
      </c>
    </row>
    <row r="17" spans="1:12" x14ac:dyDescent="0.3">
      <c r="A17" s="450" t="s">
        <v>472</v>
      </c>
      <c r="B17" s="62"/>
      <c r="C17" s="62"/>
      <c r="J17" s="75"/>
    </row>
    <row r="19" spans="1:12" ht="18" x14ac:dyDescent="0.35">
      <c r="B19" s="468" t="s">
        <v>330</v>
      </c>
      <c r="C19" s="468"/>
      <c r="D19" s="468"/>
      <c r="E19" s="468"/>
      <c r="F19" s="468"/>
      <c r="H19" s="469" t="s">
        <v>137</v>
      </c>
      <c r="I19" s="469"/>
      <c r="J19" s="469"/>
      <c r="K19" s="469"/>
      <c r="L19" s="469"/>
    </row>
    <row r="20" spans="1:12" x14ac:dyDescent="0.3">
      <c r="D20" s="64"/>
      <c r="E20" s="64"/>
      <c r="F20" s="64"/>
    </row>
    <row r="21" spans="1:12" s="205" customFormat="1" x14ac:dyDescent="0.3">
      <c r="B21" s="201" t="s">
        <v>401</v>
      </c>
      <c r="C21" s="204" t="s">
        <v>484</v>
      </c>
      <c r="D21" s="204" t="s">
        <v>325</v>
      </c>
      <c r="E21" s="204" t="s">
        <v>115</v>
      </c>
      <c r="F21" s="204" t="s">
        <v>116</v>
      </c>
      <c r="G21" s="203"/>
      <c r="H21" s="201" t="s">
        <v>401</v>
      </c>
      <c r="I21" s="204" t="s">
        <v>359</v>
      </c>
      <c r="J21" s="204" t="s">
        <v>325</v>
      </c>
      <c r="K21" s="204" t="s">
        <v>115</v>
      </c>
      <c r="L21" s="204" t="s">
        <v>116</v>
      </c>
    </row>
    <row r="22" spans="1:12" x14ac:dyDescent="0.3">
      <c r="A22" s="65" t="s">
        <v>118</v>
      </c>
      <c r="B22" s="310"/>
      <c r="C22" s="86"/>
      <c r="D22" s="86"/>
      <c r="E22" s="86"/>
      <c r="F22" s="86"/>
      <c r="G22" s="87"/>
      <c r="H22" s="310"/>
      <c r="I22" s="86"/>
      <c r="J22" s="86"/>
      <c r="K22" s="86"/>
      <c r="L22" s="86"/>
    </row>
    <row r="23" spans="1:12" x14ac:dyDescent="0.3">
      <c r="A23" s="88" t="s">
        <v>133</v>
      </c>
      <c r="B23" s="309" t="s">
        <v>109</v>
      </c>
      <c r="C23" s="70">
        <v>4</v>
      </c>
      <c r="D23" s="70" t="s">
        <v>109</v>
      </c>
      <c r="E23" s="70" t="s">
        <v>109</v>
      </c>
      <c r="F23" s="70" t="s">
        <v>109</v>
      </c>
      <c r="G23" s="87"/>
      <c r="H23" s="309" t="s">
        <v>109</v>
      </c>
      <c r="I23" s="70" t="s">
        <v>109</v>
      </c>
      <c r="J23" s="70" t="s">
        <v>109</v>
      </c>
      <c r="K23" s="70" t="s">
        <v>109</v>
      </c>
      <c r="L23" s="70" t="s">
        <v>109</v>
      </c>
    </row>
    <row r="24" spans="1:12" x14ac:dyDescent="0.3">
      <c r="A24" s="88" t="s">
        <v>110</v>
      </c>
      <c r="B24" s="311">
        <v>1</v>
      </c>
      <c r="C24" s="70" t="s">
        <v>109</v>
      </c>
      <c r="D24" s="70">
        <v>5</v>
      </c>
      <c r="E24" s="70" t="s">
        <v>109</v>
      </c>
      <c r="F24" s="70" t="s">
        <v>109</v>
      </c>
      <c r="G24" s="87"/>
      <c r="H24" s="309" t="s">
        <v>109</v>
      </c>
      <c r="I24" s="70" t="s">
        <v>109</v>
      </c>
      <c r="J24" s="70" t="s">
        <v>109</v>
      </c>
      <c r="K24" s="70" t="s">
        <v>109</v>
      </c>
      <c r="L24" s="70" t="s">
        <v>109</v>
      </c>
    </row>
    <row r="25" spans="1:12" x14ac:dyDescent="0.3">
      <c r="A25" s="89" t="s">
        <v>134</v>
      </c>
      <c r="B25" s="312" t="s">
        <v>109</v>
      </c>
      <c r="C25" s="71">
        <v>1</v>
      </c>
      <c r="D25" s="71">
        <v>2</v>
      </c>
      <c r="E25" s="71" t="s">
        <v>109</v>
      </c>
      <c r="F25" s="71" t="s">
        <v>109</v>
      </c>
      <c r="G25" s="87"/>
      <c r="H25" s="315" t="s">
        <v>109</v>
      </c>
      <c r="I25" s="71" t="s">
        <v>109</v>
      </c>
      <c r="J25" s="71" t="s">
        <v>109</v>
      </c>
      <c r="K25" s="71" t="s">
        <v>109</v>
      </c>
      <c r="L25" s="71" t="s">
        <v>109</v>
      </c>
    </row>
    <row r="26" spans="1:12" x14ac:dyDescent="0.3">
      <c r="A26" s="90" t="s">
        <v>120</v>
      </c>
      <c r="B26" s="310" t="s">
        <v>109</v>
      </c>
      <c r="C26" s="91"/>
      <c r="D26" s="91"/>
      <c r="E26" s="91"/>
      <c r="F26" s="91"/>
      <c r="G26" s="87"/>
      <c r="H26" s="309" t="s">
        <v>109</v>
      </c>
      <c r="I26" s="91"/>
      <c r="J26" s="91"/>
      <c r="K26" s="91"/>
      <c r="L26" s="91"/>
    </row>
    <row r="27" spans="1:12" x14ac:dyDescent="0.3">
      <c r="A27" s="88" t="s">
        <v>124</v>
      </c>
      <c r="B27" s="309" t="s">
        <v>109</v>
      </c>
      <c r="C27" s="70" t="s">
        <v>109</v>
      </c>
      <c r="D27" s="70" t="s">
        <v>109</v>
      </c>
      <c r="E27" s="70" t="s">
        <v>109</v>
      </c>
      <c r="F27" s="70">
        <v>2</v>
      </c>
      <c r="G27" s="87"/>
      <c r="H27" s="309" t="s">
        <v>109</v>
      </c>
      <c r="I27" s="70" t="s">
        <v>109</v>
      </c>
      <c r="J27" s="70" t="s">
        <v>109</v>
      </c>
      <c r="K27" s="70" t="s">
        <v>109</v>
      </c>
      <c r="L27" s="70" t="s">
        <v>109</v>
      </c>
    </row>
    <row r="28" spans="1:12" x14ac:dyDescent="0.3">
      <c r="A28" s="88" t="s">
        <v>126</v>
      </c>
      <c r="B28" s="311">
        <v>4</v>
      </c>
      <c r="C28" s="70">
        <v>9</v>
      </c>
      <c r="D28" s="70">
        <v>1</v>
      </c>
      <c r="E28" s="70">
        <v>5</v>
      </c>
      <c r="F28" s="70" t="s">
        <v>109</v>
      </c>
      <c r="G28" s="87"/>
      <c r="H28" s="309" t="s">
        <v>109</v>
      </c>
      <c r="I28" s="70" t="s">
        <v>109</v>
      </c>
      <c r="J28" s="70" t="s">
        <v>109</v>
      </c>
      <c r="K28" s="70" t="s">
        <v>109</v>
      </c>
      <c r="L28" s="70" t="s">
        <v>109</v>
      </c>
    </row>
    <row r="29" spans="1:12" x14ac:dyDescent="0.3">
      <c r="A29" s="88" t="s">
        <v>121</v>
      </c>
      <c r="B29" s="309" t="s">
        <v>109</v>
      </c>
      <c r="C29" s="70">
        <v>3</v>
      </c>
      <c r="D29" s="70">
        <v>1</v>
      </c>
      <c r="E29" s="70">
        <v>5</v>
      </c>
      <c r="F29" s="70">
        <v>2</v>
      </c>
      <c r="G29" s="87"/>
      <c r="H29" s="309" t="s">
        <v>109</v>
      </c>
      <c r="I29" s="70" t="s">
        <v>109</v>
      </c>
      <c r="J29" s="70" t="s">
        <v>109</v>
      </c>
      <c r="K29" s="70" t="s">
        <v>109</v>
      </c>
      <c r="L29" s="70" t="s">
        <v>109</v>
      </c>
    </row>
    <row r="30" spans="1:12" x14ac:dyDescent="0.3">
      <c r="A30" s="89" t="s">
        <v>356</v>
      </c>
      <c r="B30" s="313">
        <v>2</v>
      </c>
      <c r="C30" s="71">
        <v>1</v>
      </c>
      <c r="D30" s="71" t="s">
        <v>486</v>
      </c>
      <c r="E30" s="71" t="s">
        <v>486</v>
      </c>
      <c r="F30" s="71" t="s">
        <v>486</v>
      </c>
      <c r="G30" s="87"/>
      <c r="H30" s="309" t="s">
        <v>109</v>
      </c>
      <c r="I30" s="71" t="s">
        <v>109</v>
      </c>
      <c r="J30" s="71" t="s">
        <v>486</v>
      </c>
      <c r="K30" s="71" t="s">
        <v>486</v>
      </c>
      <c r="L30" s="71" t="s">
        <v>486</v>
      </c>
    </row>
    <row r="31" spans="1:12" ht="15" thickBot="1" x14ac:dyDescent="0.35">
      <c r="A31" s="92" t="s">
        <v>135</v>
      </c>
      <c r="B31" s="314">
        <f>+SUM(B23:B30)</f>
        <v>7</v>
      </c>
      <c r="C31" s="77">
        <f>+SUM(C23:C30)</f>
        <v>18</v>
      </c>
      <c r="D31" s="77">
        <f>+SUM(D23:D29)</f>
        <v>9</v>
      </c>
      <c r="E31" s="77">
        <v>10</v>
      </c>
      <c r="F31" s="77">
        <v>4</v>
      </c>
      <c r="G31" s="87"/>
      <c r="H31" s="314">
        <f>+SUM(H23:H30)</f>
        <v>0</v>
      </c>
      <c r="I31" s="77" t="s">
        <v>109</v>
      </c>
      <c r="J31" s="77" t="s">
        <v>109</v>
      </c>
      <c r="K31" s="77" t="s">
        <v>109</v>
      </c>
      <c r="L31" s="77" t="s">
        <v>109</v>
      </c>
    </row>
    <row r="32" spans="1:12" x14ac:dyDescent="0.3">
      <c r="A32" s="450" t="s">
        <v>472</v>
      </c>
      <c r="B32" s="62"/>
      <c r="C32" s="62"/>
      <c r="D32"/>
      <c r="E32"/>
      <c r="F32"/>
      <c r="J32"/>
      <c r="K32"/>
      <c r="L32"/>
    </row>
    <row r="33" spans="1:13" x14ac:dyDescent="0.3">
      <c r="A33" s="292" t="s">
        <v>485</v>
      </c>
      <c r="B33" s="292"/>
    </row>
    <row r="34" spans="1:13" x14ac:dyDescent="0.3">
      <c r="A34" s="4"/>
      <c r="B34" s="4"/>
      <c r="C34" s="4"/>
      <c r="D34"/>
      <c r="G34" s="43"/>
      <c r="J34"/>
      <c r="M34" s="43"/>
    </row>
    <row r="35" spans="1:13" x14ac:dyDescent="0.3">
      <c r="A35" s="63"/>
      <c r="B35" s="63"/>
      <c r="C35" s="201" t="s">
        <v>401</v>
      </c>
      <c r="D35" s="202" t="s">
        <v>359</v>
      </c>
      <c r="E35" s="202" t="s">
        <v>325</v>
      </c>
      <c r="F35" s="202" t="s">
        <v>115</v>
      </c>
      <c r="J35"/>
      <c r="K35"/>
      <c r="L35"/>
    </row>
    <row r="36" spans="1:13" x14ac:dyDescent="0.3">
      <c r="A36" s="88" t="s">
        <v>139</v>
      </c>
      <c r="B36" s="88"/>
      <c r="C36" s="93">
        <v>11742</v>
      </c>
      <c r="D36" s="94">
        <v>11916</v>
      </c>
      <c r="E36" s="94">
        <v>11533</v>
      </c>
      <c r="F36" s="94">
        <v>10930</v>
      </c>
      <c r="J36"/>
      <c r="K36"/>
      <c r="L36"/>
    </row>
    <row r="37" spans="1:13" x14ac:dyDescent="0.3">
      <c r="A37" s="88" t="s">
        <v>140</v>
      </c>
      <c r="B37" s="88"/>
      <c r="C37" s="95">
        <v>8579</v>
      </c>
      <c r="D37" s="96">
        <v>9327</v>
      </c>
      <c r="E37" s="96">
        <v>8250</v>
      </c>
      <c r="F37" s="96">
        <v>8651</v>
      </c>
      <c r="J37"/>
      <c r="K37"/>
      <c r="L37"/>
    </row>
    <row r="38" spans="1:13" ht="15" thickBot="1" x14ac:dyDescent="0.35">
      <c r="A38" s="99" t="s">
        <v>135</v>
      </c>
      <c r="B38" s="99"/>
      <c r="C38" s="293">
        <f>+C36+C37</f>
        <v>20321</v>
      </c>
      <c r="D38" s="98">
        <f>+D36+D37</f>
        <v>21243</v>
      </c>
      <c r="E38" s="98">
        <f>+E36+E37</f>
        <v>19783</v>
      </c>
      <c r="F38" s="98">
        <v>19581</v>
      </c>
      <c r="J38"/>
      <c r="K38"/>
      <c r="L38"/>
    </row>
    <row r="39" spans="1:13" x14ac:dyDescent="0.3">
      <c r="A39" s="62"/>
      <c r="B39" s="62"/>
      <c r="C39" s="62"/>
      <c r="D39" s="62"/>
      <c r="J39"/>
      <c r="K39"/>
      <c r="L39"/>
    </row>
    <row r="40" spans="1:13" ht="12" customHeight="1" x14ac:dyDescent="0.3"/>
    <row r="55" spans="1:12" x14ac:dyDescent="0.3">
      <c r="A55" s="62"/>
      <c r="B55" s="62"/>
      <c r="C55" s="62"/>
      <c r="D55"/>
      <c r="E55"/>
      <c r="F55"/>
      <c r="J55"/>
      <c r="K55"/>
      <c r="L55"/>
    </row>
  </sheetData>
  <mergeCells count="4">
    <mergeCell ref="B4:F4"/>
    <mergeCell ref="H4:L4"/>
    <mergeCell ref="B19:F19"/>
    <mergeCell ref="H19:L19"/>
  </mergeCells>
  <phoneticPr fontId="3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54"/>
  <sheetViews>
    <sheetView topLeftCell="A3" zoomScale="70" zoomScaleNormal="70" workbookViewId="0">
      <pane xSplit="1" ySplit="2" topLeftCell="B5" activePane="bottomRight" state="frozen"/>
      <selection activeCell="A3" sqref="A3"/>
      <selection pane="topRight" activeCell="B3" sqref="B3"/>
      <selection pane="bottomLeft" activeCell="A5" sqref="A5"/>
      <selection pane="bottomRight" activeCell="A22" sqref="A22"/>
    </sheetView>
  </sheetViews>
  <sheetFormatPr defaultRowHeight="14.4" x14ac:dyDescent="0.3"/>
  <cols>
    <col min="1" max="1" width="70.44140625" customWidth="1"/>
    <col min="2" max="2" width="9.109375" style="43" bestFit="1" customWidth="1"/>
    <col min="3" max="3" width="9.44140625" style="43" bestFit="1" customWidth="1"/>
    <col min="4" max="4" width="11" style="43" bestFit="1" customWidth="1"/>
    <col min="5" max="5" width="9.109375" style="43" bestFit="1" customWidth="1"/>
    <col min="6" max="6" width="9.44140625" style="43" bestFit="1" customWidth="1"/>
    <col min="7" max="7" width="11" style="43" bestFit="1" customWidth="1"/>
    <col min="8" max="8" width="9.109375" style="43" bestFit="1" customWidth="1"/>
    <col min="9" max="9" width="9.44140625" style="43" bestFit="1" customWidth="1"/>
    <col min="10" max="10" width="11" style="43" bestFit="1" customWidth="1"/>
    <col min="11" max="12" width="10" style="43" bestFit="1" customWidth="1"/>
    <col min="13" max="13" width="11" style="43" bestFit="1" customWidth="1"/>
    <col min="14" max="15" width="10" style="43" bestFit="1" customWidth="1"/>
    <col min="16" max="16" width="11" style="43" bestFit="1" customWidth="1"/>
    <col min="17" max="18" width="10" style="43" bestFit="1" customWidth="1"/>
    <col min="19" max="19" width="11" style="43" bestFit="1" customWidth="1"/>
    <col min="20" max="20" width="1.6640625" style="43" customWidth="1"/>
    <col min="21" max="21" width="15.109375" style="43" bestFit="1" customWidth="1"/>
    <col min="22" max="22" width="14.88671875" style="43" bestFit="1" customWidth="1"/>
    <col min="23" max="23" width="15.33203125" style="43" bestFit="1" customWidth="1"/>
    <col min="35" max="43" width="11" bestFit="1" customWidth="1"/>
  </cols>
  <sheetData>
    <row r="1" spans="1:24" ht="23.4" x14ac:dyDescent="0.3">
      <c r="A1" s="61" t="s">
        <v>130</v>
      </c>
    </row>
    <row r="3" spans="1:24" ht="23.4" x14ac:dyDescent="0.45">
      <c r="A3" s="123" t="s">
        <v>488</v>
      </c>
      <c r="B3" s="470" t="s">
        <v>147</v>
      </c>
      <c r="C3" s="470"/>
      <c r="D3" s="472"/>
      <c r="E3" s="471" t="s">
        <v>148</v>
      </c>
      <c r="F3" s="470"/>
      <c r="G3" s="472"/>
      <c r="H3" s="470" t="s">
        <v>135</v>
      </c>
      <c r="I3" s="470"/>
      <c r="J3" s="470"/>
      <c r="K3" s="471" t="s">
        <v>147</v>
      </c>
      <c r="L3" s="470"/>
      <c r="M3" s="470"/>
      <c r="N3" s="471" t="s">
        <v>148</v>
      </c>
      <c r="O3" s="470"/>
      <c r="P3" s="470"/>
      <c r="Q3" s="471" t="s">
        <v>135</v>
      </c>
      <c r="R3" s="470"/>
      <c r="S3" s="470"/>
      <c r="U3" s="470" t="s">
        <v>156</v>
      </c>
      <c r="V3" s="470"/>
      <c r="W3" s="470"/>
    </row>
    <row r="4" spans="1:24" ht="57.6" x14ac:dyDescent="0.3">
      <c r="A4" s="103" t="s">
        <v>413</v>
      </c>
      <c r="B4" s="101" t="s">
        <v>149</v>
      </c>
      <c r="C4" s="102" t="s">
        <v>150</v>
      </c>
      <c r="D4" s="206" t="s">
        <v>151</v>
      </c>
      <c r="E4" s="343" t="s">
        <v>149</v>
      </c>
      <c r="F4" s="102" t="s">
        <v>150</v>
      </c>
      <c r="G4" s="206" t="s">
        <v>151</v>
      </c>
      <c r="H4" s="101" t="s">
        <v>149</v>
      </c>
      <c r="I4" s="102" t="s">
        <v>150</v>
      </c>
      <c r="J4" s="206" t="s">
        <v>151</v>
      </c>
      <c r="K4" s="102" t="s">
        <v>152</v>
      </c>
      <c r="L4" s="102" t="s">
        <v>146</v>
      </c>
      <c r="M4" s="206" t="s">
        <v>153</v>
      </c>
      <c r="N4" s="102" t="s">
        <v>152</v>
      </c>
      <c r="O4" s="102" t="s">
        <v>154</v>
      </c>
      <c r="P4" s="206" t="s">
        <v>153</v>
      </c>
      <c r="Q4" s="102" t="s">
        <v>155</v>
      </c>
      <c r="R4" s="102" t="s">
        <v>154</v>
      </c>
      <c r="S4" s="102" t="s">
        <v>153</v>
      </c>
      <c r="U4" s="101" t="s">
        <v>147</v>
      </c>
      <c r="V4" s="101" t="s">
        <v>148</v>
      </c>
      <c r="W4" s="101" t="s">
        <v>135</v>
      </c>
    </row>
    <row r="5" spans="1:24" x14ac:dyDescent="0.3">
      <c r="A5" s="66" t="s">
        <v>133</v>
      </c>
      <c r="B5" s="208">
        <v>0</v>
      </c>
      <c r="C5" s="208">
        <v>1</v>
      </c>
      <c r="D5" s="209">
        <v>3</v>
      </c>
      <c r="E5" s="344">
        <v>0</v>
      </c>
      <c r="F5" s="208">
        <v>0</v>
      </c>
      <c r="G5" s="209">
        <v>1</v>
      </c>
      <c r="H5" s="208">
        <f>+B5+E5</f>
        <v>0</v>
      </c>
      <c r="I5" s="431">
        <f>+C5+F5</f>
        <v>1</v>
      </c>
      <c r="J5" s="432">
        <f>+D5+G5</f>
        <v>4</v>
      </c>
      <c r="K5" s="239">
        <f>+B5/$U5*200000</f>
        <v>0</v>
      </c>
      <c r="L5" s="234">
        <f>+C5/$U5*200000</f>
        <v>0.10688145563992066</v>
      </c>
      <c r="M5" s="235">
        <f>+D5/$U5*200000</f>
        <v>0.32064436691976195</v>
      </c>
      <c r="N5" s="239">
        <f>+E5/$V5*200000</f>
        <v>0</v>
      </c>
      <c r="O5" s="234">
        <f>+F5/$V5*200000</f>
        <v>0</v>
      </c>
      <c r="P5" s="235">
        <f>+G5/$V5*200000</f>
        <v>0.18134240528939527</v>
      </c>
      <c r="Q5" s="239">
        <f>+H5/$W5*200000</f>
        <v>0</v>
      </c>
      <c r="R5" s="234">
        <f>+I5/$W5*200000</f>
        <v>6.7246827462797379E-2</v>
      </c>
      <c r="S5" s="350">
        <f>+J5/$W5*200000</f>
        <v>0.26898730985118952</v>
      </c>
      <c r="T5" s="118"/>
      <c r="U5" s="246">
        <v>1871232</v>
      </c>
      <c r="V5" s="442">
        <v>1102886</v>
      </c>
      <c r="W5" s="247">
        <f>+U5+V5</f>
        <v>2974118</v>
      </c>
    </row>
    <row r="6" spans="1:24" x14ac:dyDescent="0.3">
      <c r="A6" s="66" t="s">
        <v>141</v>
      </c>
      <c r="B6" s="208">
        <v>1</v>
      </c>
      <c r="C6" s="208">
        <v>5</v>
      </c>
      <c r="D6" s="209">
        <v>6</v>
      </c>
      <c r="E6" s="344">
        <v>0</v>
      </c>
      <c r="F6" s="208">
        <v>0</v>
      </c>
      <c r="G6" s="209">
        <v>0</v>
      </c>
      <c r="H6" s="208">
        <f t="shared" ref="H6:H12" si="0">+B6+E6</f>
        <v>1</v>
      </c>
      <c r="I6" s="431">
        <f t="shared" ref="I6:I12" si="1">+C6+F6</f>
        <v>5</v>
      </c>
      <c r="J6" s="432">
        <f t="shared" ref="J6:J12" si="2">+D6+G6</f>
        <v>6</v>
      </c>
      <c r="K6" s="239">
        <f t="shared" ref="K6:M13" si="3">+B6/$U6*200000</f>
        <v>3.7332614556061079E-2</v>
      </c>
      <c r="L6" s="234">
        <f t="shared" si="3"/>
        <v>0.18666307278030539</v>
      </c>
      <c r="M6" s="235">
        <f t="shared" si="3"/>
        <v>0.22399568733636649</v>
      </c>
      <c r="N6" s="239">
        <f t="shared" ref="N6:P17" si="4">+E6/$V6*200000</f>
        <v>0</v>
      </c>
      <c r="O6" s="234">
        <f t="shared" si="4"/>
        <v>0</v>
      </c>
      <c r="P6" s="235">
        <f t="shared" si="4"/>
        <v>0</v>
      </c>
      <c r="Q6" s="239">
        <f t="shared" ref="Q6:S17" si="5">+H6/$W6*200000</f>
        <v>2.7179733051533858E-2</v>
      </c>
      <c r="R6" s="234">
        <f t="shared" si="5"/>
        <v>0.1358986652576693</v>
      </c>
      <c r="S6" s="350">
        <f t="shared" si="5"/>
        <v>0.16307839830920318</v>
      </c>
      <c r="T6" s="118"/>
      <c r="U6" s="246">
        <v>5357246</v>
      </c>
      <c r="V6" s="442">
        <v>2001178</v>
      </c>
      <c r="W6" s="247">
        <f t="shared" ref="W6:W13" si="6">+U6+V6</f>
        <v>7358424</v>
      </c>
    </row>
    <row r="7" spans="1:24" x14ac:dyDescent="0.3">
      <c r="A7" s="66" t="s">
        <v>142</v>
      </c>
      <c r="B7" s="208">
        <v>0</v>
      </c>
      <c r="C7" s="208">
        <v>0</v>
      </c>
      <c r="D7" s="209">
        <v>0</v>
      </c>
      <c r="E7" s="344">
        <v>0</v>
      </c>
      <c r="F7" s="208">
        <v>0</v>
      </c>
      <c r="G7" s="209">
        <v>0</v>
      </c>
      <c r="H7" s="208">
        <f t="shared" si="0"/>
        <v>0</v>
      </c>
      <c r="I7" s="431">
        <f t="shared" si="1"/>
        <v>0</v>
      </c>
      <c r="J7" s="432">
        <f t="shared" si="2"/>
        <v>0</v>
      </c>
      <c r="K7" s="239">
        <f t="shared" si="3"/>
        <v>0</v>
      </c>
      <c r="L7" s="234">
        <f t="shared" si="3"/>
        <v>0</v>
      </c>
      <c r="M7" s="235">
        <f t="shared" si="3"/>
        <v>0</v>
      </c>
      <c r="N7" s="239">
        <f t="shared" si="4"/>
        <v>0</v>
      </c>
      <c r="O7" s="234">
        <f t="shared" si="4"/>
        <v>0</v>
      </c>
      <c r="P7" s="235">
        <f t="shared" si="4"/>
        <v>0</v>
      </c>
      <c r="Q7" s="239">
        <f t="shared" si="5"/>
        <v>0</v>
      </c>
      <c r="R7" s="234">
        <f t="shared" si="5"/>
        <v>0</v>
      </c>
      <c r="S7" s="350">
        <f t="shared" si="5"/>
        <v>0</v>
      </c>
      <c r="T7" s="118"/>
      <c r="U7" s="246">
        <v>681308</v>
      </c>
      <c r="V7" s="442">
        <v>394492</v>
      </c>
      <c r="W7" s="247">
        <f t="shared" si="6"/>
        <v>1075800</v>
      </c>
    </row>
    <row r="8" spans="1:24" x14ac:dyDescent="0.3">
      <c r="A8" s="66" t="s">
        <v>110</v>
      </c>
      <c r="B8" s="208">
        <v>0</v>
      </c>
      <c r="C8" s="208">
        <v>3</v>
      </c>
      <c r="D8" s="209">
        <v>9</v>
      </c>
      <c r="E8" s="344">
        <v>0</v>
      </c>
      <c r="F8" s="208">
        <v>1</v>
      </c>
      <c r="G8" s="209">
        <v>7</v>
      </c>
      <c r="H8" s="208">
        <f t="shared" si="0"/>
        <v>0</v>
      </c>
      <c r="I8" s="431">
        <f t="shared" si="1"/>
        <v>4</v>
      </c>
      <c r="J8" s="432">
        <v>15</v>
      </c>
      <c r="K8" s="239">
        <f t="shared" si="3"/>
        <v>0</v>
      </c>
      <c r="L8" s="234">
        <f t="shared" si="3"/>
        <v>0.18091885065872554</v>
      </c>
      <c r="M8" s="235">
        <f t="shared" si="3"/>
        <v>0.54275655197617656</v>
      </c>
      <c r="N8" s="239">
        <f t="shared" si="4"/>
        <v>0</v>
      </c>
      <c r="O8" s="234">
        <f t="shared" si="4"/>
        <v>0.106037398330017</v>
      </c>
      <c r="P8" s="235">
        <f t="shared" si="4"/>
        <v>0.74226178831011913</v>
      </c>
      <c r="Q8" s="239">
        <f t="shared" si="5"/>
        <v>0</v>
      </c>
      <c r="R8" s="234">
        <f t="shared" si="5"/>
        <v>0.15377130861882418</v>
      </c>
      <c r="S8" s="350">
        <f t="shared" si="5"/>
        <v>0.57664240732059069</v>
      </c>
      <c r="T8" s="118"/>
      <c r="U8" s="246">
        <v>3316404</v>
      </c>
      <c r="V8" s="442">
        <v>1886127</v>
      </c>
      <c r="W8" s="441">
        <f t="shared" si="6"/>
        <v>5202531</v>
      </c>
      <c r="X8" s="429"/>
    </row>
    <row r="9" spans="1:24" x14ac:dyDescent="0.3">
      <c r="A9" s="66" t="s">
        <v>119</v>
      </c>
      <c r="B9" s="208">
        <v>0</v>
      </c>
      <c r="C9" s="208">
        <v>0</v>
      </c>
      <c r="D9" s="209">
        <v>0</v>
      </c>
      <c r="E9" s="344">
        <v>0</v>
      </c>
      <c r="F9" s="208">
        <v>0</v>
      </c>
      <c r="G9" s="209">
        <v>0</v>
      </c>
      <c r="H9" s="208">
        <f t="shared" si="0"/>
        <v>0</v>
      </c>
      <c r="I9" s="431">
        <f t="shared" si="1"/>
        <v>0</v>
      </c>
      <c r="J9" s="432">
        <f t="shared" si="2"/>
        <v>0</v>
      </c>
      <c r="K9" s="239">
        <f t="shared" si="3"/>
        <v>0</v>
      </c>
      <c r="L9" s="234">
        <f t="shared" si="3"/>
        <v>0</v>
      </c>
      <c r="M9" s="235">
        <f t="shared" si="3"/>
        <v>0</v>
      </c>
      <c r="N9" s="239">
        <f t="shared" si="4"/>
        <v>0</v>
      </c>
      <c r="O9" s="234">
        <f t="shared" si="4"/>
        <v>0</v>
      </c>
      <c r="P9" s="235">
        <f t="shared" si="4"/>
        <v>0</v>
      </c>
      <c r="Q9" s="239">
        <f t="shared" si="5"/>
        <v>0</v>
      </c>
      <c r="R9" s="234">
        <f t="shared" si="5"/>
        <v>0</v>
      </c>
      <c r="S9" s="350">
        <f t="shared" si="5"/>
        <v>0</v>
      </c>
      <c r="T9" s="118"/>
      <c r="U9" s="246">
        <v>69336</v>
      </c>
      <c r="V9" s="442">
        <v>105113</v>
      </c>
      <c r="W9" s="247">
        <f t="shared" si="6"/>
        <v>174449</v>
      </c>
    </row>
    <row r="10" spans="1:24" x14ac:dyDescent="0.3">
      <c r="A10" s="66" t="s">
        <v>121</v>
      </c>
      <c r="B10" s="208">
        <v>1</v>
      </c>
      <c r="C10" s="208">
        <v>17</v>
      </c>
      <c r="D10" s="209">
        <v>20</v>
      </c>
      <c r="E10" s="344">
        <v>0</v>
      </c>
      <c r="F10" s="208">
        <v>3</v>
      </c>
      <c r="G10" s="209">
        <v>4</v>
      </c>
      <c r="H10" s="208">
        <f t="shared" si="0"/>
        <v>1</v>
      </c>
      <c r="I10" s="431">
        <v>21</v>
      </c>
      <c r="J10" s="432">
        <f t="shared" si="2"/>
        <v>24</v>
      </c>
      <c r="K10" s="239">
        <f t="shared" si="3"/>
        <v>1.8564689589107723E-2</v>
      </c>
      <c r="L10" s="234">
        <f t="shared" si="3"/>
        <v>0.3155997230148313</v>
      </c>
      <c r="M10" s="235">
        <f t="shared" si="3"/>
        <v>0.37129379178215449</v>
      </c>
      <c r="N10" s="239">
        <f t="shared" si="4"/>
        <v>0</v>
      </c>
      <c r="O10" s="234">
        <f t="shared" si="4"/>
        <v>0.13391512013302237</v>
      </c>
      <c r="P10" s="235">
        <f t="shared" si="4"/>
        <v>0.17855349351069646</v>
      </c>
      <c r="Q10" s="239">
        <f t="shared" si="5"/>
        <v>1.3111667482867968E-2</v>
      </c>
      <c r="R10" s="234">
        <f t="shared" si="5"/>
        <v>0.2753450171402273</v>
      </c>
      <c r="S10" s="350">
        <f t="shared" si="5"/>
        <v>0.31468001958883124</v>
      </c>
      <c r="T10" s="118"/>
      <c r="U10" s="246">
        <v>10773140</v>
      </c>
      <c r="V10" s="442">
        <v>4480450</v>
      </c>
      <c r="W10" s="247">
        <f t="shared" si="6"/>
        <v>15253590</v>
      </c>
    </row>
    <row r="11" spans="1:24" x14ac:dyDescent="0.3">
      <c r="A11" s="66" t="s">
        <v>124</v>
      </c>
      <c r="B11" s="208">
        <v>0</v>
      </c>
      <c r="C11" s="208">
        <v>0</v>
      </c>
      <c r="D11" s="209">
        <v>0</v>
      </c>
      <c r="E11" s="344">
        <v>0</v>
      </c>
      <c r="F11" s="208">
        <v>1</v>
      </c>
      <c r="G11" s="209">
        <v>4</v>
      </c>
      <c r="H11" s="208">
        <f t="shared" si="0"/>
        <v>0</v>
      </c>
      <c r="I11" s="431">
        <f t="shared" si="1"/>
        <v>1</v>
      </c>
      <c r="J11" s="432">
        <f t="shared" si="2"/>
        <v>4</v>
      </c>
      <c r="K11" s="239">
        <f t="shared" si="3"/>
        <v>0</v>
      </c>
      <c r="L11" s="234">
        <f t="shared" si="3"/>
        <v>0</v>
      </c>
      <c r="M11" s="235">
        <f t="shared" si="3"/>
        <v>0</v>
      </c>
      <c r="N11" s="239">
        <f t="shared" si="4"/>
        <v>0</v>
      </c>
      <c r="O11" s="234">
        <f t="shared" si="4"/>
        <v>0.56186088324530847</v>
      </c>
      <c r="P11" s="235">
        <f t="shared" si="4"/>
        <v>2.2474435329812339</v>
      </c>
      <c r="Q11" s="239">
        <f t="shared" si="5"/>
        <v>0</v>
      </c>
      <c r="R11" s="234">
        <f t="shared" si="5"/>
        <v>0.44078786422852206</v>
      </c>
      <c r="S11" s="350">
        <f t="shared" si="5"/>
        <v>1.7631514569140883</v>
      </c>
      <c r="T11" s="118"/>
      <c r="U11" s="246">
        <v>97773</v>
      </c>
      <c r="V11" s="442">
        <v>355960</v>
      </c>
      <c r="W11" s="247">
        <f t="shared" si="6"/>
        <v>453733</v>
      </c>
    </row>
    <row r="12" spans="1:24" x14ac:dyDescent="0.3">
      <c r="A12" s="66" t="s">
        <v>126</v>
      </c>
      <c r="B12" s="208">
        <v>0</v>
      </c>
      <c r="C12" s="208">
        <v>24</v>
      </c>
      <c r="D12" s="209">
        <v>30</v>
      </c>
      <c r="E12" s="344">
        <v>0</v>
      </c>
      <c r="F12" s="208">
        <v>1</v>
      </c>
      <c r="G12" s="209">
        <v>2</v>
      </c>
      <c r="H12" s="208">
        <f t="shared" si="0"/>
        <v>0</v>
      </c>
      <c r="I12" s="431">
        <f t="shared" si="1"/>
        <v>25</v>
      </c>
      <c r="J12" s="432">
        <f t="shared" si="2"/>
        <v>32</v>
      </c>
      <c r="K12" s="239">
        <f t="shared" si="3"/>
        <v>0</v>
      </c>
      <c r="L12" s="234">
        <f t="shared" si="3"/>
        <v>0.84365774141222327</v>
      </c>
      <c r="M12" s="235">
        <f t="shared" si="3"/>
        <v>1.0545721767652791</v>
      </c>
      <c r="N12" s="239">
        <f t="shared" si="4"/>
        <v>0</v>
      </c>
      <c r="O12" s="234">
        <f t="shared" si="4"/>
        <v>8.098034809402628E-2</v>
      </c>
      <c r="P12" s="235">
        <f t="shared" si="4"/>
        <v>0.16196069618805256</v>
      </c>
      <c r="Q12" s="239">
        <f t="shared" si="5"/>
        <v>0</v>
      </c>
      <c r="R12" s="234">
        <f t="shared" si="5"/>
        <v>0.61280172211991157</v>
      </c>
      <c r="S12" s="350">
        <f t="shared" si="5"/>
        <v>0.78438620431348693</v>
      </c>
      <c r="T12" s="118"/>
      <c r="U12" s="246">
        <v>5689511</v>
      </c>
      <c r="V12" s="442">
        <v>2469735</v>
      </c>
      <c r="W12" s="247">
        <f t="shared" si="6"/>
        <v>8159246</v>
      </c>
    </row>
    <row r="13" spans="1:24" x14ac:dyDescent="0.3">
      <c r="A13" s="66" t="s">
        <v>356</v>
      </c>
      <c r="B13" s="272">
        <v>0</v>
      </c>
      <c r="C13" s="272">
        <v>3</v>
      </c>
      <c r="D13" s="342">
        <v>7</v>
      </c>
      <c r="E13" s="345">
        <v>1</v>
      </c>
      <c r="F13" s="272">
        <v>12</v>
      </c>
      <c r="G13" s="342">
        <v>24</v>
      </c>
      <c r="H13" s="273">
        <f t="shared" ref="H13" si="7">+B13+E13</f>
        <v>1</v>
      </c>
      <c r="I13" s="433">
        <f t="shared" ref="I13" si="8">+C13+F13</f>
        <v>15</v>
      </c>
      <c r="J13" s="434">
        <f t="shared" ref="J13" si="9">+D13+G13</f>
        <v>31</v>
      </c>
      <c r="K13" s="286">
        <f t="shared" si="3"/>
        <v>0</v>
      </c>
      <c r="L13" s="284">
        <f t="shared" si="3"/>
        <v>0.44478841415138815</v>
      </c>
      <c r="M13" s="285">
        <f t="shared" si="3"/>
        <v>1.0378396330199058</v>
      </c>
      <c r="N13" s="284">
        <f t="shared" si="4"/>
        <v>4.8367546923775651E-2</v>
      </c>
      <c r="O13" s="284">
        <f t="shared" si="4"/>
        <v>0.58041056308530781</v>
      </c>
      <c r="P13" s="285">
        <f t="shared" si="4"/>
        <v>1.1608211261706156</v>
      </c>
      <c r="Q13" s="286">
        <f t="shared" ref="Q13" si="10">+H13/$W13*200000</f>
        <v>3.6469996134180407E-2</v>
      </c>
      <c r="R13" s="284">
        <f t="shared" ref="R13" si="11">+I13/$W13*200000</f>
        <v>0.54704994201270618</v>
      </c>
      <c r="S13" s="351">
        <f t="shared" ref="S13" si="12">+J13/$W13*200000</f>
        <v>1.1305698801595927</v>
      </c>
      <c r="T13" s="118"/>
      <c r="U13" s="275">
        <v>1348956</v>
      </c>
      <c r="V13" s="443">
        <v>4135004</v>
      </c>
      <c r="W13" s="443">
        <f t="shared" si="6"/>
        <v>5483960</v>
      </c>
      <c r="X13" s="429"/>
    </row>
    <row r="14" spans="1:24" ht="15" thickBot="1" x14ac:dyDescent="0.35">
      <c r="A14" s="104" t="s">
        <v>143</v>
      </c>
      <c r="B14" s="107">
        <f t="shared" ref="B14:J14" si="13">+SUM(B5:B13)</f>
        <v>2</v>
      </c>
      <c r="C14" s="107">
        <f t="shared" si="13"/>
        <v>53</v>
      </c>
      <c r="D14" s="241">
        <f t="shared" si="13"/>
        <v>75</v>
      </c>
      <c r="E14" s="346">
        <f t="shared" si="13"/>
        <v>1</v>
      </c>
      <c r="F14" s="107">
        <f t="shared" si="13"/>
        <v>18</v>
      </c>
      <c r="G14" s="241">
        <f t="shared" si="13"/>
        <v>42</v>
      </c>
      <c r="H14" s="107">
        <f t="shared" si="13"/>
        <v>3</v>
      </c>
      <c r="I14" s="435">
        <f t="shared" si="13"/>
        <v>72</v>
      </c>
      <c r="J14" s="436">
        <f t="shared" si="13"/>
        <v>116</v>
      </c>
      <c r="K14" s="254">
        <f t="shared" ref="K14:M17" si="14">+B14/$U14*200000</f>
        <v>1.3696328966099052E-2</v>
      </c>
      <c r="L14" s="251">
        <f t="shared" si="14"/>
        <v>0.36295271760162484</v>
      </c>
      <c r="M14" s="252">
        <f t="shared" si="14"/>
        <v>0.51361233622871449</v>
      </c>
      <c r="N14" s="254">
        <f t="shared" si="4"/>
        <v>1.1812689722871346E-2</v>
      </c>
      <c r="O14" s="251">
        <f t="shared" si="4"/>
        <v>0.21262841501168425</v>
      </c>
      <c r="P14" s="252">
        <f t="shared" si="4"/>
        <v>0.4961329683605965</v>
      </c>
      <c r="Q14" s="254">
        <f t="shared" si="5"/>
        <v>1.3005070612006267E-2</v>
      </c>
      <c r="R14" s="251">
        <f t="shared" si="5"/>
        <v>0.31212169468815043</v>
      </c>
      <c r="S14" s="352">
        <f t="shared" si="5"/>
        <v>0.502862730330909</v>
      </c>
      <c r="T14" s="118"/>
      <c r="U14" s="278">
        <f>+SUM(U5:U13)</f>
        <v>29204906</v>
      </c>
      <c r="V14" s="278">
        <f>+SUM(V5:V13)</f>
        <v>16930945</v>
      </c>
      <c r="W14" s="444">
        <f>+SUM(W5:W13)</f>
        <v>46135851</v>
      </c>
    </row>
    <row r="15" spans="1:24" x14ac:dyDescent="0.3">
      <c r="A15" s="66" t="s">
        <v>144</v>
      </c>
      <c r="B15" s="208">
        <f t="shared" ref="B15:J15" si="15">+SUM(B5:B9)</f>
        <v>1</v>
      </c>
      <c r="C15" s="208">
        <f t="shared" si="15"/>
        <v>9</v>
      </c>
      <c r="D15" s="209">
        <f t="shared" si="15"/>
        <v>18</v>
      </c>
      <c r="E15" s="344">
        <f t="shared" si="15"/>
        <v>0</v>
      </c>
      <c r="F15" s="208">
        <f t="shared" si="15"/>
        <v>1</v>
      </c>
      <c r="G15" s="209">
        <f t="shared" si="15"/>
        <v>8</v>
      </c>
      <c r="H15" s="208">
        <f t="shared" si="15"/>
        <v>1</v>
      </c>
      <c r="I15" s="431">
        <f t="shared" si="15"/>
        <v>10</v>
      </c>
      <c r="J15" s="432">
        <f t="shared" si="15"/>
        <v>25</v>
      </c>
      <c r="K15" s="239">
        <f t="shared" si="14"/>
        <v>1.7706125416381672E-2</v>
      </c>
      <c r="L15" s="234">
        <f t="shared" si="14"/>
        <v>0.15935512874743504</v>
      </c>
      <c r="M15" s="235">
        <f t="shared" si="14"/>
        <v>0.31871025749487009</v>
      </c>
      <c r="N15" s="239">
        <f t="shared" si="4"/>
        <v>0</v>
      </c>
      <c r="O15" s="234">
        <f t="shared" si="4"/>
        <v>3.6431226224070981E-2</v>
      </c>
      <c r="P15" s="235">
        <f t="shared" si="4"/>
        <v>0.29144980979256785</v>
      </c>
      <c r="Q15" s="239">
        <f t="shared" si="5"/>
        <v>1.1915172077127861E-2</v>
      </c>
      <c r="R15" s="234">
        <f t="shared" si="5"/>
        <v>0.11915172077127863</v>
      </c>
      <c r="S15" s="350">
        <f t="shared" si="5"/>
        <v>0.29787930192819656</v>
      </c>
      <c r="T15" s="118"/>
      <c r="U15" s="246">
        <f>+SUM(U5:U9)</f>
        <v>11295526</v>
      </c>
      <c r="V15" s="331">
        <f>+SUM(V5:V9)</f>
        <v>5489796</v>
      </c>
      <c r="W15" s="247">
        <f>+SUM(W5:W9)</f>
        <v>16785322</v>
      </c>
    </row>
    <row r="16" spans="1:24" x14ac:dyDescent="0.3">
      <c r="A16" s="106" t="s">
        <v>145</v>
      </c>
      <c r="B16" s="210">
        <f t="shared" ref="B16:J16" si="16">+SUM(B10:B13)</f>
        <v>1</v>
      </c>
      <c r="C16" s="210">
        <f t="shared" si="16"/>
        <v>44</v>
      </c>
      <c r="D16" s="211">
        <f t="shared" si="16"/>
        <v>57</v>
      </c>
      <c r="E16" s="347">
        <f t="shared" si="16"/>
        <v>1</v>
      </c>
      <c r="F16" s="210">
        <f t="shared" si="16"/>
        <v>17</v>
      </c>
      <c r="G16" s="211">
        <f t="shared" si="16"/>
        <v>34</v>
      </c>
      <c r="H16" s="210">
        <f t="shared" si="16"/>
        <v>2</v>
      </c>
      <c r="I16" s="437">
        <f t="shared" si="16"/>
        <v>62</v>
      </c>
      <c r="J16" s="438">
        <f t="shared" si="16"/>
        <v>91</v>
      </c>
      <c r="K16" s="253">
        <f t="shared" si="14"/>
        <v>1.1167332425801452E-2</v>
      </c>
      <c r="L16" s="243">
        <f t="shared" si="14"/>
        <v>0.49136262673526387</v>
      </c>
      <c r="M16" s="244">
        <f t="shared" si="14"/>
        <v>0.63653794827068277</v>
      </c>
      <c r="N16" s="253">
        <f t="shared" si="4"/>
        <v>1.7480761766147788E-2</v>
      </c>
      <c r="O16" s="243">
        <f t="shared" si="4"/>
        <v>0.29717295002451238</v>
      </c>
      <c r="P16" s="244">
        <f t="shared" si="4"/>
        <v>0.59434590004902477</v>
      </c>
      <c r="Q16" s="253">
        <f t="shared" si="5"/>
        <v>1.3628374466436362E-2</v>
      </c>
      <c r="R16" s="243">
        <f t="shared" si="5"/>
        <v>0.4224796084595272</v>
      </c>
      <c r="S16" s="353">
        <f t="shared" si="5"/>
        <v>0.62009103822285461</v>
      </c>
      <c r="T16" s="118"/>
      <c r="U16" s="257">
        <f>+SUM(U10:U13)</f>
        <v>17909380</v>
      </c>
      <c r="V16" s="332">
        <f>+SUM(V10:V13)</f>
        <v>11441149</v>
      </c>
      <c r="W16" s="277">
        <f>+SUM(W10:W13)</f>
        <v>29350529</v>
      </c>
    </row>
    <row r="17" spans="1:24" ht="15" thickBot="1" x14ac:dyDescent="0.35">
      <c r="A17" s="100" t="s">
        <v>143</v>
      </c>
      <c r="B17" s="108">
        <f t="shared" ref="B17:J17" si="17">+SUM(B15:B16)</f>
        <v>2</v>
      </c>
      <c r="C17" s="108">
        <f t="shared" si="17"/>
        <v>53</v>
      </c>
      <c r="D17" s="242">
        <f t="shared" si="17"/>
        <v>75</v>
      </c>
      <c r="E17" s="348">
        <f t="shared" si="17"/>
        <v>1</v>
      </c>
      <c r="F17" s="108">
        <f t="shared" si="17"/>
        <v>18</v>
      </c>
      <c r="G17" s="242">
        <f t="shared" si="17"/>
        <v>42</v>
      </c>
      <c r="H17" s="108">
        <f t="shared" si="17"/>
        <v>3</v>
      </c>
      <c r="I17" s="439">
        <f t="shared" si="17"/>
        <v>72</v>
      </c>
      <c r="J17" s="440">
        <f t="shared" si="17"/>
        <v>116</v>
      </c>
      <c r="K17" s="255">
        <f t="shared" si="14"/>
        <v>1.3696328966099052E-2</v>
      </c>
      <c r="L17" s="238">
        <f t="shared" si="14"/>
        <v>0.36295271760162484</v>
      </c>
      <c r="M17" s="245">
        <f t="shared" si="14"/>
        <v>0.51361233622871449</v>
      </c>
      <c r="N17" s="255">
        <f t="shared" si="4"/>
        <v>1.1812689722871346E-2</v>
      </c>
      <c r="O17" s="238">
        <f t="shared" si="4"/>
        <v>0.21262841501168425</v>
      </c>
      <c r="P17" s="245">
        <f t="shared" si="4"/>
        <v>0.4961329683605965</v>
      </c>
      <c r="Q17" s="255">
        <f t="shared" si="5"/>
        <v>1.3005070612006267E-2</v>
      </c>
      <c r="R17" s="238">
        <f t="shared" si="5"/>
        <v>0.31212169468815043</v>
      </c>
      <c r="S17" s="354">
        <f t="shared" si="5"/>
        <v>0.502862730330909</v>
      </c>
      <c r="T17" s="118"/>
      <c r="U17" s="278">
        <f>+U15+U16</f>
        <v>29204906</v>
      </c>
      <c r="V17" s="278">
        <f t="shared" ref="V17:W17" si="18">+V15+V16</f>
        <v>16930945</v>
      </c>
      <c r="W17" s="444">
        <f t="shared" si="18"/>
        <v>46135851</v>
      </c>
      <c r="X17" s="105"/>
    </row>
    <row r="18" spans="1:24" x14ac:dyDescent="0.3">
      <c r="D18" s="207"/>
      <c r="E18" s="349"/>
      <c r="G18" s="207"/>
      <c r="J18" s="207"/>
      <c r="K18" s="367"/>
      <c r="M18" s="207"/>
      <c r="P18" s="207"/>
      <c r="S18" s="122"/>
      <c r="T18" s="122"/>
      <c r="U18" s="122"/>
      <c r="V18" s="333"/>
      <c r="W18" s="122"/>
    </row>
    <row r="19" spans="1:24" x14ac:dyDescent="0.3">
      <c r="A19" s="111" t="s">
        <v>157</v>
      </c>
      <c r="D19" s="207"/>
      <c r="E19" s="349"/>
      <c r="G19" s="207"/>
      <c r="J19" s="207"/>
      <c r="K19" s="367"/>
      <c r="M19" s="207"/>
      <c r="P19" s="207"/>
      <c r="S19" s="122"/>
      <c r="T19" s="122"/>
      <c r="U19" s="122"/>
      <c r="V19" s="333"/>
      <c r="W19" s="122"/>
    </row>
    <row r="20" spans="1:24" x14ac:dyDescent="0.3">
      <c r="A20" s="88" t="s">
        <v>338</v>
      </c>
      <c r="B20" s="208">
        <f t="shared" ref="B20:J20" si="19">+B7</f>
        <v>0</v>
      </c>
      <c r="C20" s="208">
        <f t="shared" si="19"/>
        <v>0</v>
      </c>
      <c r="D20" s="209">
        <f t="shared" si="19"/>
        <v>0</v>
      </c>
      <c r="E20" s="344">
        <f t="shared" si="19"/>
        <v>0</v>
      </c>
      <c r="F20" s="208">
        <f t="shared" si="19"/>
        <v>0</v>
      </c>
      <c r="G20" s="209">
        <f t="shared" si="19"/>
        <v>0</v>
      </c>
      <c r="H20" s="208">
        <f t="shared" si="19"/>
        <v>0</v>
      </c>
      <c r="I20" s="208">
        <f t="shared" si="19"/>
        <v>0</v>
      </c>
      <c r="J20" s="209">
        <f t="shared" si="19"/>
        <v>0</v>
      </c>
      <c r="K20" s="239">
        <f t="shared" ref="K20:K24" si="20">+B20/$U20*200000</f>
        <v>0</v>
      </c>
      <c r="L20" s="234">
        <f t="shared" ref="L20:L24" si="21">+C20/$U20*200000</f>
        <v>0</v>
      </c>
      <c r="M20" s="235">
        <f t="shared" ref="M20:M24" si="22">+D20/$U20*200000</f>
        <v>0</v>
      </c>
      <c r="N20" s="239">
        <f t="shared" ref="N20:N24" si="23">+E20/$V20*200000</f>
        <v>0</v>
      </c>
      <c r="O20" s="234">
        <f t="shared" ref="O20:O24" si="24">+F20/$V20*200000</f>
        <v>0</v>
      </c>
      <c r="P20" s="235">
        <f t="shared" ref="P20:P24" si="25">+G20/$V20*200000</f>
        <v>0</v>
      </c>
      <c r="Q20" s="239">
        <f t="shared" ref="Q20:Q24" si="26">+H20/$W20*200000</f>
        <v>0</v>
      </c>
      <c r="R20" s="234">
        <f t="shared" ref="R20:R24" si="27">+I20/$W20*200000</f>
        <v>0</v>
      </c>
      <c r="S20" s="350">
        <f t="shared" ref="S20:S24" si="28">+J20/$W20*200000</f>
        <v>0</v>
      </c>
      <c r="T20" s="118"/>
      <c r="U20" s="246">
        <f>+U7</f>
        <v>681308</v>
      </c>
      <c r="V20" s="331">
        <f>+V7</f>
        <v>394492</v>
      </c>
      <c r="W20" s="247">
        <f>+W7</f>
        <v>1075800</v>
      </c>
    </row>
    <row r="21" spans="1:24" x14ac:dyDescent="0.3">
      <c r="A21" s="88" t="s">
        <v>358</v>
      </c>
      <c r="B21" s="208">
        <f t="shared" ref="B21:J21" si="29">+B10+B12+B13</f>
        <v>1</v>
      </c>
      <c r="C21" s="208">
        <f t="shared" si="29"/>
        <v>44</v>
      </c>
      <c r="D21" s="209">
        <f t="shared" si="29"/>
        <v>57</v>
      </c>
      <c r="E21" s="344">
        <f t="shared" si="29"/>
        <v>1</v>
      </c>
      <c r="F21" s="208">
        <f t="shared" si="29"/>
        <v>16</v>
      </c>
      <c r="G21" s="209">
        <f t="shared" si="29"/>
        <v>30</v>
      </c>
      <c r="H21" s="208">
        <f t="shared" si="29"/>
        <v>2</v>
      </c>
      <c r="I21" s="208">
        <f t="shared" si="29"/>
        <v>61</v>
      </c>
      <c r="J21" s="209">
        <f t="shared" si="29"/>
        <v>87</v>
      </c>
      <c r="K21" s="239">
        <f t="shared" si="20"/>
        <v>1.1228633104244891E-2</v>
      </c>
      <c r="L21" s="234">
        <f t="shared" si="21"/>
        <v>0.49405985658677509</v>
      </c>
      <c r="M21" s="235">
        <f t="shared" si="22"/>
        <v>0.64003208694195868</v>
      </c>
      <c r="N21" s="239">
        <f t="shared" si="23"/>
        <v>1.804209202026235E-2</v>
      </c>
      <c r="O21" s="234">
        <f t="shared" si="24"/>
        <v>0.2886734723241976</v>
      </c>
      <c r="P21" s="235">
        <f t="shared" si="25"/>
        <v>0.5412627606078706</v>
      </c>
      <c r="Q21" s="239">
        <f t="shared" si="26"/>
        <v>1.3842365084350529E-2</v>
      </c>
      <c r="R21" s="234">
        <f t="shared" si="27"/>
        <v>0.4221921350726911</v>
      </c>
      <c r="S21" s="350">
        <f t="shared" si="28"/>
        <v>0.60214288116924797</v>
      </c>
      <c r="T21" s="118"/>
      <c r="U21" s="246">
        <f>+U10+U12+U13</f>
        <v>17811607</v>
      </c>
      <c r="V21" s="331">
        <f>+V10+V12+V13</f>
        <v>11085189</v>
      </c>
      <c r="W21" s="247">
        <f>+W10+W12+W13</f>
        <v>28896796</v>
      </c>
    </row>
    <row r="22" spans="1:24" x14ac:dyDescent="0.3">
      <c r="A22" s="88" t="s">
        <v>346</v>
      </c>
      <c r="B22" s="208">
        <f t="shared" ref="B22:J22" si="30">+B9+B11</f>
        <v>0</v>
      </c>
      <c r="C22" s="208">
        <f t="shared" si="30"/>
        <v>0</v>
      </c>
      <c r="D22" s="209">
        <f t="shared" si="30"/>
        <v>0</v>
      </c>
      <c r="E22" s="344">
        <f t="shared" si="30"/>
        <v>0</v>
      </c>
      <c r="F22" s="208">
        <f t="shared" si="30"/>
        <v>1</v>
      </c>
      <c r="G22" s="209">
        <f t="shared" si="30"/>
        <v>4</v>
      </c>
      <c r="H22" s="208">
        <f t="shared" si="30"/>
        <v>0</v>
      </c>
      <c r="I22" s="208">
        <f t="shared" si="30"/>
        <v>1</v>
      </c>
      <c r="J22" s="209">
        <f t="shared" si="30"/>
        <v>4</v>
      </c>
      <c r="K22" s="239">
        <f t="shared" si="20"/>
        <v>0</v>
      </c>
      <c r="L22" s="234">
        <f t="shared" si="21"/>
        <v>0</v>
      </c>
      <c r="M22" s="235">
        <f t="shared" si="22"/>
        <v>0</v>
      </c>
      <c r="N22" s="239">
        <f t="shared" si="23"/>
        <v>0</v>
      </c>
      <c r="O22" s="234">
        <f t="shared" si="24"/>
        <v>0.43377079117623452</v>
      </c>
      <c r="P22" s="235">
        <f t="shared" si="25"/>
        <v>1.7350831647049381</v>
      </c>
      <c r="Q22" s="239">
        <f t="shared" si="26"/>
        <v>0</v>
      </c>
      <c r="R22" s="234">
        <f t="shared" si="27"/>
        <v>0.31837906848652142</v>
      </c>
      <c r="S22" s="350">
        <f t="shared" si="28"/>
        <v>1.2735162739460857</v>
      </c>
      <c r="T22" s="118"/>
      <c r="U22" s="246">
        <f>+U9+U11</f>
        <v>167109</v>
      </c>
      <c r="V22" s="331">
        <f>+V9+V11</f>
        <v>461073</v>
      </c>
      <c r="W22" s="247">
        <f>+W9+W11</f>
        <v>628182</v>
      </c>
    </row>
    <row r="23" spans="1:24" x14ac:dyDescent="0.3">
      <c r="A23" s="88" t="s">
        <v>158</v>
      </c>
      <c r="B23" s="212">
        <f t="shared" ref="B23:J23" si="31">+B5+B6+B8</f>
        <v>1</v>
      </c>
      <c r="C23" s="212">
        <f t="shared" si="31"/>
        <v>9</v>
      </c>
      <c r="D23" s="213">
        <f t="shared" si="31"/>
        <v>18</v>
      </c>
      <c r="E23" s="347">
        <f t="shared" si="31"/>
        <v>0</v>
      </c>
      <c r="F23" s="212">
        <f t="shared" si="31"/>
        <v>1</v>
      </c>
      <c r="G23" s="213">
        <f t="shared" si="31"/>
        <v>8</v>
      </c>
      <c r="H23" s="212">
        <f t="shared" si="31"/>
        <v>1</v>
      </c>
      <c r="I23" s="212">
        <f t="shared" si="31"/>
        <v>10</v>
      </c>
      <c r="J23" s="213">
        <f t="shared" si="31"/>
        <v>25</v>
      </c>
      <c r="K23" s="240">
        <f t="shared" si="20"/>
        <v>1.8966546994077318E-2</v>
      </c>
      <c r="L23" s="236">
        <f t="shared" si="21"/>
        <v>0.17069892294669584</v>
      </c>
      <c r="M23" s="237">
        <f t="shared" si="22"/>
        <v>0.34139784589339167</v>
      </c>
      <c r="N23" s="240">
        <f t="shared" si="23"/>
        <v>0</v>
      </c>
      <c r="O23" s="236">
        <f t="shared" si="24"/>
        <v>4.0078626248975242E-2</v>
      </c>
      <c r="P23" s="237">
        <f t="shared" si="25"/>
        <v>0.32062900999180194</v>
      </c>
      <c r="Q23" s="240">
        <f t="shared" si="26"/>
        <v>1.2874094637340938E-2</v>
      </c>
      <c r="R23" s="236">
        <f t="shared" si="27"/>
        <v>0.12874094637340938</v>
      </c>
      <c r="S23" s="355">
        <f t="shared" si="28"/>
        <v>0.32185236593352345</v>
      </c>
      <c r="T23" s="118"/>
      <c r="U23" s="257">
        <f>+U5+U6+U8</f>
        <v>10544882</v>
      </c>
      <c r="V23" s="334">
        <f>+V5+V6+V8</f>
        <v>4990191</v>
      </c>
      <c r="W23" s="249">
        <f>+W5+W6+W8</f>
        <v>15535073</v>
      </c>
    </row>
    <row r="24" spans="1:24" ht="15" thickBot="1" x14ac:dyDescent="0.35">
      <c r="A24" s="110" t="s">
        <v>143</v>
      </c>
      <c r="B24" s="108">
        <f t="shared" ref="B24:J24" si="32">+SUM(B20:B23)</f>
        <v>2</v>
      </c>
      <c r="C24" s="108">
        <f t="shared" si="32"/>
        <v>53</v>
      </c>
      <c r="D24" s="242">
        <f t="shared" si="32"/>
        <v>75</v>
      </c>
      <c r="E24" s="348">
        <f t="shared" si="32"/>
        <v>1</v>
      </c>
      <c r="F24" s="108">
        <f t="shared" si="32"/>
        <v>18</v>
      </c>
      <c r="G24" s="242">
        <f t="shared" si="32"/>
        <v>42</v>
      </c>
      <c r="H24" s="108">
        <f t="shared" si="32"/>
        <v>3</v>
      </c>
      <c r="I24" s="108">
        <f t="shared" si="32"/>
        <v>72</v>
      </c>
      <c r="J24" s="242">
        <f t="shared" si="32"/>
        <v>116</v>
      </c>
      <c r="K24" s="255">
        <f t="shared" si="20"/>
        <v>1.3696328966099052E-2</v>
      </c>
      <c r="L24" s="238">
        <f t="shared" si="21"/>
        <v>0.36295271760162484</v>
      </c>
      <c r="M24" s="245">
        <f t="shared" si="22"/>
        <v>0.51361233622871449</v>
      </c>
      <c r="N24" s="255">
        <f t="shared" si="23"/>
        <v>1.1812689722871346E-2</v>
      </c>
      <c r="O24" s="238">
        <f t="shared" si="24"/>
        <v>0.21262841501168425</v>
      </c>
      <c r="P24" s="245">
        <f t="shared" si="25"/>
        <v>0.4961329683605965</v>
      </c>
      <c r="Q24" s="255">
        <f t="shared" si="26"/>
        <v>1.3005070612006267E-2</v>
      </c>
      <c r="R24" s="238">
        <f t="shared" si="27"/>
        <v>0.31212169468815043</v>
      </c>
      <c r="S24" s="354">
        <f t="shared" si="28"/>
        <v>0.502862730330909</v>
      </c>
      <c r="T24" s="118"/>
      <c r="U24" s="278">
        <f>+SUM(U20:U23)</f>
        <v>29204906</v>
      </c>
      <c r="V24" s="278">
        <f>+SUM(V20:V23)</f>
        <v>16930945</v>
      </c>
      <c r="W24" s="444">
        <f>+SUM(W20:W23)</f>
        <v>46135851</v>
      </c>
    </row>
    <row r="25" spans="1:24" x14ac:dyDescent="0.3">
      <c r="S25" s="122"/>
      <c r="T25" s="122"/>
      <c r="U25" s="122"/>
    </row>
    <row r="26" spans="1:24" x14ac:dyDescent="0.3">
      <c r="A26" s="225" t="s">
        <v>355</v>
      </c>
    </row>
    <row r="28" spans="1:24" x14ac:dyDescent="0.3">
      <c r="B28" s="470" t="s">
        <v>147</v>
      </c>
      <c r="C28" s="470"/>
      <c r="D28" s="472"/>
      <c r="E28" s="471" t="s">
        <v>148</v>
      </c>
      <c r="F28" s="470"/>
      <c r="G28" s="472"/>
      <c r="H28" s="471" t="s">
        <v>135</v>
      </c>
      <c r="I28" s="470"/>
      <c r="J28" s="472"/>
      <c r="K28" s="471" t="s">
        <v>147</v>
      </c>
      <c r="L28" s="470"/>
      <c r="M28" s="472"/>
      <c r="N28" s="471" t="s">
        <v>148</v>
      </c>
      <c r="O28" s="470"/>
      <c r="P28" s="472"/>
      <c r="Q28" s="471" t="s">
        <v>135</v>
      </c>
      <c r="R28" s="470"/>
      <c r="S28" s="470"/>
      <c r="U28" s="470" t="s">
        <v>156</v>
      </c>
      <c r="V28" s="470"/>
      <c r="W28" s="470"/>
    </row>
    <row r="29" spans="1:24" ht="57.6" x14ac:dyDescent="0.3">
      <c r="A29" s="103" t="s">
        <v>357</v>
      </c>
      <c r="B29" s="101" t="s">
        <v>149</v>
      </c>
      <c r="C29" s="102" t="s">
        <v>150</v>
      </c>
      <c r="D29" s="206" t="s">
        <v>151</v>
      </c>
      <c r="E29" s="343" t="s">
        <v>149</v>
      </c>
      <c r="F29" s="102" t="s">
        <v>150</v>
      </c>
      <c r="G29" s="206" t="s">
        <v>151</v>
      </c>
      <c r="H29" s="343" t="s">
        <v>149</v>
      </c>
      <c r="I29" s="102" t="s">
        <v>150</v>
      </c>
      <c r="J29" s="206" t="s">
        <v>151</v>
      </c>
      <c r="K29" s="359" t="s">
        <v>152</v>
      </c>
      <c r="L29" s="102" t="s">
        <v>146</v>
      </c>
      <c r="M29" s="206" t="s">
        <v>153</v>
      </c>
      <c r="N29" s="359" t="s">
        <v>152</v>
      </c>
      <c r="O29" s="102" t="s">
        <v>154</v>
      </c>
      <c r="P29" s="206" t="s">
        <v>153</v>
      </c>
      <c r="Q29" s="102" t="s">
        <v>155</v>
      </c>
      <c r="R29" s="102" t="s">
        <v>154</v>
      </c>
      <c r="S29" s="102" t="s">
        <v>153</v>
      </c>
      <c r="U29" s="101" t="s">
        <v>147</v>
      </c>
      <c r="V29" s="101" t="s">
        <v>148</v>
      </c>
      <c r="W29" s="101" t="s">
        <v>135</v>
      </c>
    </row>
    <row r="30" spans="1:24" x14ac:dyDescent="0.3">
      <c r="A30" s="66" t="s">
        <v>133</v>
      </c>
      <c r="B30" s="208">
        <v>0</v>
      </c>
      <c r="C30" s="208">
        <v>0</v>
      </c>
      <c r="D30" s="209">
        <v>0</v>
      </c>
      <c r="E30" s="344">
        <v>0</v>
      </c>
      <c r="F30" s="208">
        <v>0</v>
      </c>
      <c r="G30" s="209">
        <v>0</v>
      </c>
      <c r="H30" s="344">
        <f>+B30+E30</f>
        <v>0</v>
      </c>
      <c r="I30" s="208">
        <f>+C30+F30</f>
        <v>0</v>
      </c>
      <c r="J30" s="209">
        <f>+D30+G30</f>
        <v>0</v>
      </c>
      <c r="K30" s="360">
        <f>+B30/$U30*200000</f>
        <v>0</v>
      </c>
      <c r="L30" s="234">
        <f>+C30/$U30*200000</f>
        <v>0</v>
      </c>
      <c r="M30" s="235">
        <f>+D30/$U30*200000</f>
        <v>0</v>
      </c>
      <c r="N30" s="362">
        <f>+E30/$V30*200000</f>
        <v>0</v>
      </c>
      <c r="O30" s="234">
        <f>+F30/$V30*200000</f>
        <v>0</v>
      </c>
      <c r="P30" s="235">
        <f>+G30/$V30*200000</f>
        <v>0</v>
      </c>
      <c r="Q30" s="239">
        <f t="shared" ref="Q30:S31" si="33">+H30/$W30*200000</f>
        <v>0</v>
      </c>
      <c r="R30" s="234">
        <f t="shared" si="33"/>
        <v>0</v>
      </c>
      <c r="S30" s="350">
        <f t="shared" si="33"/>
        <v>0</v>
      </c>
      <c r="U30" s="246">
        <v>1890239</v>
      </c>
      <c r="V30" s="246">
        <v>1141748</v>
      </c>
      <c r="W30" s="247">
        <f>+U30+V30</f>
        <v>3031987</v>
      </c>
    </row>
    <row r="31" spans="1:24" x14ac:dyDescent="0.3">
      <c r="A31" s="66" t="s">
        <v>141</v>
      </c>
      <c r="B31" s="208">
        <v>0</v>
      </c>
      <c r="C31" s="208">
        <v>2</v>
      </c>
      <c r="D31" s="209">
        <v>2</v>
      </c>
      <c r="E31" s="344">
        <v>0</v>
      </c>
      <c r="F31" s="208">
        <v>1</v>
      </c>
      <c r="G31" s="209">
        <v>2</v>
      </c>
      <c r="H31" s="344">
        <f t="shared" ref="H31:H38" si="34">+B31+E31</f>
        <v>0</v>
      </c>
      <c r="I31" s="208">
        <f t="shared" ref="I31:I38" si="35">+C31+F31</f>
        <v>3</v>
      </c>
      <c r="J31" s="209">
        <f t="shared" ref="J31:J38" si="36">+D31+G31</f>
        <v>4</v>
      </c>
      <c r="K31" s="360">
        <f t="shared" ref="K31:K38" si="37">+B31/$U31*200000</f>
        <v>0</v>
      </c>
      <c r="L31" s="234">
        <f t="shared" ref="L31:L38" si="38">+C31/$U31*200000</f>
        <v>8.1348166900407068E-2</v>
      </c>
      <c r="M31" s="235">
        <f t="shared" ref="M31:M38" si="39">+D31/$U31*200000</f>
        <v>8.1348166900407068E-2</v>
      </c>
      <c r="N31" s="362">
        <f t="shared" ref="N31:N38" si="40">+E31/$V31*200000</f>
        <v>0</v>
      </c>
      <c r="O31" s="234">
        <f t="shared" ref="O31:O38" si="41">+F31/$V31*200000</f>
        <v>0.10616725589493689</v>
      </c>
      <c r="P31" s="235">
        <f t="shared" ref="P31:P38" si="42">+G31/$V31*200000</f>
        <v>0.21233451178987378</v>
      </c>
      <c r="Q31" s="239">
        <f t="shared" si="33"/>
        <v>0</v>
      </c>
      <c r="R31" s="234">
        <f t="shared" si="33"/>
        <v>8.8222891017086413E-2</v>
      </c>
      <c r="S31" s="350">
        <f t="shared" si="33"/>
        <v>0.11763052135611524</v>
      </c>
      <c r="T31" s="118"/>
      <c r="U31" s="246">
        <v>4917136</v>
      </c>
      <c r="V31" s="246">
        <v>1883820</v>
      </c>
      <c r="W31" s="247">
        <f t="shared" ref="W31:W38" si="43">+U31+V31</f>
        <v>6800956</v>
      </c>
    </row>
    <row r="32" spans="1:24" x14ac:dyDescent="0.3">
      <c r="A32" s="66" t="s">
        <v>142</v>
      </c>
      <c r="B32" s="208">
        <v>0</v>
      </c>
      <c r="C32" s="208">
        <v>3</v>
      </c>
      <c r="D32" s="209">
        <v>3</v>
      </c>
      <c r="E32" s="344">
        <v>0</v>
      </c>
      <c r="F32" s="208">
        <v>0</v>
      </c>
      <c r="G32" s="209">
        <v>0</v>
      </c>
      <c r="H32" s="344">
        <f t="shared" si="34"/>
        <v>0</v>
      </c>
      <c r="I32" s="208">
        <f t="shared" si="35"/>
        <v>3</v>
      </c>
      <c r="J32" s="209">
        <f t="shared" si="36"/>
        <v>3</v>
      </c>
      <c r="K32" s="360">
        <f t="shared" si="37"/>
        <v>0</v>
      </c>
      <c r="L32" s="234">
        <f t="shared" si="38"/>
        <v>0.85268938231181146</v>
      </c>
      <c r="M32" s="235">
        <f t="shared" si="39"/>
        <v>0.85268938231181146</v>
      </c>
      <c r="N32" s="362">
        <f t="shared" si="40"/>
        <v>0</v>
      </c>
      <c r="O32" s="234">
        <f t="shared" si="41"/>
        <v>0</v>
      </c>
      <c r="P32" s="235">
        <f t="shared" si="42"/>
        <v>0</v>
      </c>
      <c r="Q32" s="239">
        <f t="shared" ref="Q32:Q39" si="44">+H32/$W32*200000</f>
        <v>0</v>
      </c>
      <c r="R32" s="234">
        <f t="shared" ref="R32:R39" si="45">+I32/$W32*200000</f>
        <v>0.54215920324283495</v>
      </c>
      <c r="S32" s="350">
        <f t="shared" ref="S32:S39" si="46">+J32/$W32*200000</f>
        <v>0.54215920324283495</v>
      </c>
      <c r="T32" s="118"/>
      <c r="U32" s="246">
        <v>703656</v>
      </c>
      <c r="V32" s="246">
        <v>403030</v>
      </c>
      <c r="W32" s="247">
        <f t="shared" si="43"/>
        <v>1106686</v>
      </c>
    </row>
    <row r="33" spans="1:24" x14ac:dyDescent="0.3">
      <c r="A33" s="66" t="s">
        <v>110</v>
      </c>
      <c r="B33" s="208">
        <v>0</v>
      </c>
      <c r="C33" s="208">
        <v>2</v>
      </c>
      <c r="D33" s="209">
        <v>8</v>
      </c>
      <c r="E33" s="344">
        <v>0</v>
      </c>
      <c r="F33" s="208">
        <v>4</v>
      </c>
      <c r="G33" s="209">
        <v>9</v>
      </c>
      <c r="H33" s="344">
        <f t="shared" si="34"/>
        <v>0</v>
      </c>
      <c r="I33" s="208">
        <f t="shared" si="35"/>
        <v>6</v>
      </c>
      <c r="J33" s="209">
        <f t="shared" si="36"/>
        <v>17</v>
      </c>
      <c r="K33" s="360">
        <f t="shared" si="37"/>
        <v>0</v>
      </c>
      <c r="L33" s="234">
        <f t="shared" si="38"/>
        <v>0.12372199050124418</v>
      </c>
      <c r="M33" s="235">
        <f t="shared" si="39"/>
        <v>0.4948879620049767</v>
      </c>
      <c r="N33" s="362">
        <f t="shared" si="40"/>
        <v>0</v>
      </c>
      <c r="O33" s="234">
        <f t="shared" si="41"/>
        <v>0.4525393680966534</v>
      </c>
      <c r="P33" s="235">
        <f t="shared" si="42"/>
        <v>1.0182135782174699</v>
      </c>
      <c r="Q33" s="239">
        <f t="shared" si="44"/>
        <v>0</v>
      </c>
      <c r="R33" s="234">
        <f t="shared" si="45"/>
        <v>0.23995887104950211</v>
      </c>
      <c r="S33" s="350">
        <f t="shared" si="46"/>
        <v>0.67988346797358934</v>
      </c>
      <c r="T33" s="118"/>
      <c r="U33" s="246">
        <v>3233055</v>
      </c>
      <c r="V33" s="246">
        <v>1767802</v>
      </c>
      <c r="W33" s="247">
        <f t="shared" si="43"/>
        <v>5000857</v>
      </c>
    </row>
    <row r="34" spans="1:24" x14ac:dyDescent="0.3">
      <c r="A34" s="66" t="s">
        <v>119</v>
      </c>
      <c r="B34" s="208">
        <v>0</v>
      </c>
      <c r="C34" s="208">
        <v>0</v>
      </c>
      <c r="D34" s="209">
        <v>0</v>
      </c>
      <c r="E34" s="344">
        <v>0</v>
      </c>
      <c r="F34" s="208">
        <v>0</v>
      </c>
      <c r="G34" s="209">
        <v>0</v>
      </c>
      <c r="H34" s="344">
        <f t="shared" si="34"/>
        <v>0</v>
      </c>
      <c r="I34" s="208">
        <f t="shared" si="35"/>
        <v>0</v>
      </c>
      <c r="J34" s="209">
        <f t="shared" si="36"/>
        <v>0</v>
      </c>
      <c r="K34" s="360">
        <f t="shared" si="37"/>
        <v>0</v>
      </c>
      <c r="L34" s="234">
        <f t="shared" si="38"/>
        <v>0</v>
      </c>
      <c r="M34" s="235">
        <f t="shared" si="39"/>
        <v>0</v>
      </c>
      <c r="N34" s="362">
        <f t="shared" si="40"/>
        <v>0</v>
      </c>
      <c r="O34" s="234">
        <f t="shared" si="41"/>
        <v>0</v>
      </c>
      <c r="P34" s="235">
        <f t="shared" si="42"/>
        <v>0</v>
      </c>
      <c r="Q34" s="239">
        <f t="shared" si="44"/>
        <v>0</v>
      </c>
      <c r="R34" s="234">
        <f t="shared" si="45"/>
        <v>0</v>
      </c>
      <c r="S34" s="350">
        <f t="shared" si="46"/>
        <v>0</v>
      </c>
      <c r="T34" s="118"/>
      <c r="U34" s="246">
        <v>79153</v>
      </c>
      <c r="V34" s="246">
        <v>198138</v>
      </c>
      <c r="W34" s="247">
        <f t="shared" si="43"/>
        <v>277291</v>
      </c>
    </row>
    <row r="35" spans="1:24" x14ac:dyDescent="0.3">
      <c r="A35" s="66" t="s">
        <v>121</v>
      </c>
      <c r="B35" s="208">
        <v>0</v>
      </c>
      <c r="C35" s="208">
        <v>20</v>
      </c>
      <c r="D35" s="209">
        <v>46</v>
      </c>
      <c r="E35" s="344">
        <v>0</v>
      </c>
      <c r="F35" s="208">
        <v>5</v>
      </c>
      <c r="G35" s="209">
        <v>6</v>
      </c>
      <c r="H35" s="344">
        <f t="shared" si="34"/>
        <v>0</v>
      </c>
      <c r="I35" s="208">
        <f t="shared" si="35"/>
        <v>25</v>
      </c>
      <c r="J35" s="209">
        <f t="shared" si="36"/>
        <v>52</v>
      </c>
      <c r="K35" s="360">
        <f t="shared" si="37"/>
        <v>0</v>
      </c>
      <c r="L35" s="234">
        <f t="shared" si="38"/>
        <v>0.35835679077159593</v>
      </c>
      <c r="M35" s="235">
        <f t="shared" si="39"/>
        <v>0.82422061877467068</v>
      </c>
      <c r="N35" s="362">
        <f t="shared" si="40"/>
        <v>0</v>
      </c>
      <c r="O35" s="234">
        <f t="shared" si="41"/>
        <v>0.24753271763695364</v>
      </c>
      <c r="P35" s="235">
        <f t="shared" si="42"/>
        <v>0.29703926116434437</v>
      </c>
      <c r="Q35" s="239">
        <f t="shared" si="44"/>
        <v>0</v>
      </c>
      <c r="R35" s="234">
        <f t="shared" si="45"/>
        <v>0.32890560606449309</v>
      </c>
      <c r="S35" s="350">
        <f t="shared" si="46"/>
        <v>0.68412366061414565</v>
      </c>
      <c r="T35" s="118"/>
      <c r="U35" s="246">
        <v>11162060</v>
      </c>
      <c r="V35" s="246">
        <v>4039870</v>
      </c>
      <c r="W35" s="247">
        <f t="shared" si="43"/>
        <v>15201930</v>
      </c>
    </row>
    <row r="36" spans="1:24" x14ac:dyDescent="0.3">
      <c r="A36" s="66" t="s">
        <v>124</v>
      </c>
      <c r="B36" s="208">
        <v>0</v>
      </c>
      <c r="C36" s="208">
        <v>0</v>
      </c>
      <c r="D36" s="209">
        <v>0</v>
      </c>
      <c r="E36" s="344">
        <v>0</v>
      </c>
      <c r="F36" s="208">
        <v>0</v>
      </c>
      <c r="G36" s="209">
        <v>1</v>
      </c>
      <c r="H36" s="344">
        <f t="shared" si="34"/>
        <v>0</v>
      </c>
      <c r="I36" s="208">
        <f t="shared" si="35"/>
        <v>0</v>
      </c>
      <c r="J36" s="209">
        <f t="shared" si="36"/>
        <v>1</v>
      </c>
      <c r="K36" s="360">
        <f t="shared" si="37"/>
        <v>0</v>
      </c>
      <c r="L36" s="234">
        <f t="shared" si="38"/>
        <v>0</v>
      </c>
      <c r="M36" s="235">
        <f t="shared" si="39"/>
        <v>0</v>
      </c>
      <c r="N36" s="362">
        <f t="shared" si="40"/>
        <v>0</v>
      </c>
      <c r="O36" s="234">
        <f t="shared" si="41"/>
        <v>0</v>
      </c>
      <c r="P36" s="235">
        <f t="shared" si="42"/>
        <v>0.89697361103636331</v>
      </c>
      <c r="Q36" s="239">
        <f t="shared" si="44"/>
        <v>0</v>
      </c>
      <c r="R36" s="234">
        <f t="shared" si="45"/>
        <v>0</v>
      </c>
      <c r="S36" s="350">
        <f t="shared" si="46"/>
        <v>0.61958444471293106</v>
      </c>
      <c r="T36" s="118"/>
      <c r="U36" s="246">
        <v>99825</v>
      </c>
      <c r="V36" s="246">
        <v>222972</v>
      </c>
      <c r="W36" s="247">
        <f t="shared" si="43"/>
        <v>322797</v>
      </c>
    </row>
    <row r="37" spans="1:24" x14ac:dyDescent="0.3">
      <c r="A37" s="66" t="s">
        <v>126</v>
      </c>
      <c r="B37" s="208">
        <v>0</v>
      </c>
      <c r="C37" s="208">
        <v>6</v>
      </c>
      <c r="D37" s="209">
        <v>12</v>
      </c>
      <c r="E37" s="344">
        <v>0</v>
      </c>
      <c r="F37" s="208">
        <v>2</v>
      </c>
      <c r="G37" s="209">
        <v>5</v>
      </c>
      <c r="H37" s="344">
        <f t="shared" si="34"/>
        <v>0</v>
      </c>
      <c r="I37" s="208">
        <f t="shared" si="35"/>
        <v>8</v>
      </c>
      <c r="J37" s="209">
        <f t="shared" si="36"/>
        <v>17</v>
      </c>
      <c r="K37" s="360">
        <f t="shared" si="37"/>
        <v>0</v>
      </c>
      <c r="L37" s="234">
        <f t="shared" si="38"/>
        <v>0.19745945375804011</v>
      </c>
      <c r="M37" s="235">
        <f t="shared" si="39"/>
        <v>0.39491890751608022</v>
      </c>
      <c r="N37" s="362">
        <f t="shared" si="40"/>
        <v>0</v>
      </c>
      <c r="O37" s="234">
        <f t="shared" si="41"/>
        <v>7.351801917460217E-2</v>
      </c>
      <c r="P37" s="235">
        <f t="shared" si="42"/>
        <v>0.18379504793650545</v>
      </c>
      <c r="Q37" s="362">
        <f t="shared" si="44"/>
        <v>0</v>
      </c>
      <c r="R37" s="234">
        <f t="shared" si="45"/>
        <v>0.13891252331125784</v>
      </c>
      <c r="S37" s="235">
        <f t="shared" si="46"/>
        <v>0.29518911203642284</v>
      </c>
      <c r="T37" s="118"/>
      <c r="U37" s="246">
        <v>6077197</v>
      </c>
      <c r="V37" s="246">
        <v>5440843</v>
      </c>
      <c r="W37" s="247">
        <f t="shared" si="43"/>
        <v>11518040</v>
      </c>
    </row>
    <row r="38" spans="1:24" x14ac:dyDescent="0.3">
      <c r="A38" s="66" t="s">
        <v>356</v>
      </c>
      <c r="B38" s="272">
        <v>1</v>
      </c>
      <c r="C38" s="273">
        <v>2</v>
      </c>
      <c r="D38" s="274">
        <v>8</v>
      </c>
      <c r="E38" s="345">
        <v>0</v>
      </c>
      <c r="F38" s="273">
        <v>6</v>
      </c>
      <c r="G38" s="274">
        <v>17</v>
      </c>
      <c r="H38" s="345">
        <f t="shared" si="34"/>
        <v>1</v>
      </c>
      <c r="I38" s="273">
        <f t="shared" si="35"/>
        <v>8</v>
      </c>
      <c r="J38" s="274">
        <f t="shared" si="36"/>
        <v>25</v>
      </c>
      <c r="K38" s="366">
        <f t="shared" si="37"/>
        <v>0.20285930185971268</v>
      </c>
      <c r="L38" s="284">
        <f t="shared" si="38"/>
        <v>0.40571860371942536</v>
      </c>
      <c r="M38" s="285">
        <f t="shared" si="39"/>
        <v>1.6228744148777015</v>
      </c>
      <c r="N38" s="361">
        <f t="shared" si="40"/>
        <v>0</v>
      </c>
      <c r="O38" s="284">
        <f t="shared" si="41"/>
        <v>0.34716596847733006</v>
      </c>
      <c r="P38" s="285">
        <f t="shared" si="42"/>
        <v>0.98363691068576853</v>
      </c>
      <c r="Q38" s="366">
        <f t="shared" si="44"/>
        <v>4.5020050805127332E-2</v>
      </c>
      <c r="R38" s="284">
        <f t="shared" si="45"/>
        <v>0.36016040644101865</v>
      </c>
      <c r="S38" s="285">
        <f t="shared" si="46"/>
        <v>1.1255012701281835</v>
      </c>
      <c r="T38" s="118"/>
      <c r="U38" s="275">
        <v>985905</v>
      </c>
      <c r="V38" s="275">
        <v>3456560</v>
      </c>
      <c r="W38" s="276">
        <f t="shared" si="43"/>
        <v>4442465</v>
      </c>
    </row>
    <row r="39" spans="1:24" ht="15" thickBot="1" x14ac:dyDescent="0.35">
      <c r="A39" s="104" t="s">
        <v>143</v>
      </c>
      <c r="B39" s="107">
        <f>+SUM(B30:B38)</f>
        <v>1</v>
      </c>
      <c r="C39" s="107">
        <f t="shared" ref="C39:D39" si="47">+SUM(C30:C38)</f>
        <v>35</v>
      </c>
      <c r="D39" s="358">
        <f t="shared" si="47"/>
        <v>79</v>
      </c>
      <c r="E39" s="346">
        <f>+SUM(E30:E38)</f>
        <v>0</v>
      </c>
      <c r="F39" s="107">
        <f t="shared" ref="F39" si="48">+SUM(F30:F38)</f>
        <v>18</v>
      </c>
      <c r="G39" s="358">
        <f t="shared" ref="G39" si="49">+SUM(G30:G38)</f>
        <v>40</v>
      </c>
      <c r="H39" s="346">
        <f>+SUM(H30:H38)</f>
        <v>1</v>
      </c>
      <c r="I39" s="107">
        <f t="shared" ref="I39" si="50">+SUM(I30:I38)</f>
        <v>53</v>
      </c>
      <c r="J39" s="358">
        <f t="shared" ref="J39" si="51">+SUM(J30:J38)</f>
        <v>119</v>
      </c>
      <c r="K39" s="364">
        <f t="shared" ref="K39:K42" si="52">+B39/$U39*200000</f>
        <v>6.8614810383314578E-3</v>
      </c>
      <c r="L39" s="251">
        <f t="shared" ref="L39:L42" si="53">+C39/$U39*200000</f>
        <v>0.240151836341601</v>
      </c>
      <c r="M39" s="252">
        <f t="shared" ref="M39:M42" si="54">+D39/$U39*200000</f>
        <v>0.54205700202818519</v>
      </c>
      <c r="N39" s="364">
        <f t="shared" ref="N39:N42" si="55">+E39/$V39*200000</f>
        <v>0</v>
      </c>
      <c r="O39" s="251">
        <f t="shared" ref="O39:O42" si="56">+F39/$V39*200000</f>
        <v>0.19402005402057249</v>
      </c>
      <c r="P39" s="252">
        <f t="shared" ref="P39:P42" si="57">+G39/$V39*200000</f>
        <v>0.43115567560127221</v>
      </c>
      <c r="Q39" s="364">
        <f t="shared" si="44"/>
        <v>4.1926076403272592E-3</v>
      </c>
      <c r="R39" s="251">
        <f t="shared" si="45"/>
        <v>0.22220820493734475</v>
      </c>
      <c r="S39" s="252">
        <f t="shared" si="46"/>
        <v>0.49892030919894387</v>
      </c>
      <c r="T39" s="118"/>
      <c r="U39" s="278">
        <f>+SUM(U30:U38)</f>
        <v>29148226</v>
      </c>
      <c r="V39" s="278">
        <f>+SUM(V30:V38)</f>
        <v>18554783</v>
      </c>
      <c r="W39" s="279">
        <f>+SUM(W30:W38)</f>
        <v>47703009</v>
      </c>
    </row>
    <row r="40" spans="1:24" x14ac:dyDescent="0.3">
      <c r="A40" s="66" t="s">
        <v>144</v>
      </c>
      <c r="B40" s="208">
        <f>+SUM(B30:B34)</f>
        <v>0</v>
      </c>
      <c r="C40" s="208">
        <f>+SUM(C30:C34)</f>
        <v>7</v>
      </c>
      <c r="D40" s="209">
        <f>+SUM(D30:D34)</f>
        <v>13</v>
      </c>
      <c r="E40" s="344">
        <f>+SUM(E30:E34)</f>
        <v>0</v>
      </c>
      <c r="F40" s="208">
        <f>+SUM(F30:F34)</f>
        <v>5</v>
      </c>
      <c r="G40" s="209">
        <f t="shared" ref="G40:J40" si="58">+SUM(G29:G34)</f>
        <v>11</v>
      </c>
      <c r="H40" s="344">
        <f t="shared" ref="H40:I40" si="59">+SUM(H30:H34)</f>
        <v>0</v>
      </c>
      <c r="I40" s="208">
        <f t="shared" si="59"/>
        <v>12</v>
      </c>
      <c r="J40" s="209">
        <f t="shared" si="58"/>
        <v>24</v>
      </c>
      <c r="K40" s="360">
        <f t="shared" si="52"/>
        <v>0</v>
      </c>
      <c r="L40" s="234">
        <f t="shared" si="53"/>
        <v>0.12935129677908802</v>
      </c>
      <c r="M40" s="235">
        <f t="shared" si="54"/>
        <v>0.24022383687544921</v>
      </c>
      <c r="N40" s="362">
        <f t="shared" si="55"/>
        <v>0</v>
      </c>
      <c r="O40" s="234">
        <f t="shared" si="56"/>
        <v>0.18537268622447373</v>
      </c>
      <c r="P40" s="235">
        <f t="shared" si="57"/>
        <v>0.40781990969384224</v>
      </c>
      <c r="Q40" s="239">
        <f t="shared" ref="Q40:Q42" si="60">+H40/$W40*200000</f>
        <v>0</v>
      </c>
      <c r="R40" s="234">
        <f t="shared" ref="R40:R42" si="61">+I40/$W40*200000</f>
        <v>0.14798575661756849</v>
      </c>
      <c r="S40" s="350">
        <f t="shared" ref="S40:S42" si="62">+J40/$W40*200000</f>
        <v>0.29597151323513698</v>
      </c>
      <c r="T40" s="118"/>
      <c r="U40" s="246">
        <f>+SUM(U30:U34)</f>
        <v>10823239</v>
      </c>
      <c r="V40" s="246">
        <f>+SUM(V30:V34)</f>
        <v>5394538</v>
      </c>
      <c r="W40" s="306">
        <f>+SUM(W30:W34)</f>
        <v>16217777</v>
      </c>
    </row>
    <row r="41" spans="1:24" x14ac:dyDescent="0.3">
      <c r="A41" s="106" t="s">
        <v>145</v>
      </c>
      <c r="B41" s="210">
        <f t="shared" ref="B41:J41" si="63">+SUM(B35:B38)</f>
        <v>1</v>
      </c>
      <c r="C41" s="210">
        <f t="shared" ref="C41:F41" si="64">+SUM(C35:C38)</f>
        <v>28</v>
      </c>
      <c r="D41" s="211">
        <f t="shared" si="64"/>
        <v>66</v>
      </c>
      <c r="E41" s="347">
        <f t="shared" si="64"/>
        <v>0</v>
      </c>
      <c r="F41" s="210">
        <f t="shared" si="64"/>
        <v>13</v>
      </c>
      <c r="G41" s="211">
        <f t="shared" si="63"/>
        <v>29</v>
      </c>
      <c r="H41" s="347">
        <f t="shared" ref="H41:I41" si="65">+SUM(H35:H38)</f>
        <v>1</v>
      </c>
      <c r="I41" s="210">
        <f t="shared" si="65"/>
        <v>41</v>
      </c>
      <c r="J41" s="211">
        <f t="shared" si="63"/>
        <v>95</v>
      </c>
      <c r="K41" s="363">
        <f t="shared" si="52"/>
        <v>1.0914059584326036E-2</v>
      </c>
      <c r="L41" s="243">
        <f t="shared" si="53"/>
        <v>0.30559366836112895</v>
      </c>
      <c r="M41" s="244">
        <f t="shared" si="54"/>
        <v>0.7203279325655183</v>
      </c>
      <c r="N41" s="363">
        <f t="shared" si="55"/>
        <v>0</v>
      </c>
      <c r="O41" s="243">
        <f t="shared" si="56"/>
        <v>0.19756471099132272</v>
      </c>
      <c r="P41" s="244">
        <f t="shared" si="57"/>
        <v>0.44072127836525843</v>
      </c>
      <c r="Q41" s="253">
        <f t="shared" si="60"/>
        <v>6.352184414585225E-3</v>
      </c>
      <c r="R41" s="243">
        <f t="shared" si="61"/>
        <v>0.2604395609979942</v>
      </c>
      <c r="S41" s="353">
        <f t="shared" si="62"/>
        <v>0.60345751938559644</v>
      </c>
      <c r="T41" s="118"/>
      <c r="U41" s="257">
        <f t="shared" ref="U41:V41" si="66">+SUM(U35:U38)</f>
        <v>18324987</v>
      </c>
      <c r="V41" s="257">
        <f t="shared" si="66"/>
        <v>13160245</v>
      </c>
      <c r="W41" s="307">
        <f t="shared" ref="W41" si="67">+SUM(W35:W38)</f>
        <v>31485232</v>
      </c>
    </row>
    <row r="42" spans="1:24" ht="15" thickBot="1" x14ac:dyDescent="0.35">
      <c r="A42" s="100" t="s">
        <v>143</v>
      </c>
      <c r="B42" s="108">
        <f t="shared" ref="B42:J42" si="68">+SUM(B40:B41)</f>
        <v>1</v>
      </c>
      <c r="C42" s="108">
        <f t="shared" si="68"/>
        <v>35</v>
      </c>
      <c r="D42" s="242">
        <f t="shared" si="68"/>
        <v>79</v>
      </c>
      <c r="E42" s="348">
        <f t="shared" si="68"/>
        <v>0</v>
      </c>
      <c r="F42" s="108">
        <f t="shared" si="68"/>
        <v>18</v>
      </c>
      <c r="G42" s="242">
        <f t="shared" si="68"/>
        <v>40</v>
      </c>
      <c r="H42" s="348">
        <f t="shared" si="68"/>
        <v>1</v>
      </c>
      <c r="I42" s="108">
        <f t="shared" si="68"/>
        <v>53</v>
      </c>
      <c r="J42" s="242">
        <f t="shared" si="68"/>
        <v>119</v>
      </c>
      <c r="K42" s="365">
        <f t="shared" si="52"/>
        <v>6.8614810383314578E-3</v>
      </c>
      <c r="L42" s="238">
        <f t="shared" si="53"/>
        <v>0.240151836341601</v>
      </c>
      <c r="M42" s="245">
        <f t="shared" si="54"/>
        <v>0.54205700202818519</v>
      </c>
      <c r="N42" s="365">
        <f t="shared" si="55"/>
        <v>0</v>
      </c>
      <c r="O42" s="238">
        <f t="shared" si="56"/>
        <v>0.19402005402057249</v>
      </c>
      <c r="P42" s="245">
        <f t="shared" si="57"/>
        <v>0.43115567560127221</v>
      </c>
      <c r="Q42" s="255">
        <f t="shared" si="60"/>
        <v>4.1926076403272592E-3</v>
      </c>
      <c r="R42" s="238">
        <f t="shared" si="61"/>
        <v>0.22220820493734475</v>
      </c>
      <c r="S42" s="354">
        <f t="shared" si="62"/>
        <v>0.49892030919894387</v>
      </c>
      <c r="T42" s="357"/>
      <c r="U42" s="356">
        <f>+U40+U41</f>
        <v>29148226</v>
      </c>
      <c r="V42" s="121">
        <f t="shared" ref="V42:W42" si="69">+V40+V41</f>
        <v>18554783</v>
      </c>
      <c r="W42" s="250">
        <f t="shared" si="69"/>
        <v>47703009</v>
      </c>
      <c r="X42" s="105"/>
    </row>
    <row r="43" spans="1:24" x14ac:dyDescent="0.3">
      <c r="D43" s="207"/>
      <c r="E43" s="349"/>
      <c r="G43" s="207"/>
      <c r="H43" s="349"/>
      <c r="J43" s="207"/>
      <c r="K43" s="349"/>
      <c r="M43" s="207"/>
      <c r="N43" s="349"/>
      <c r="P43" s="207"/>
      <c r="U43" s="122"/>
      <c r="V43" s="122"/>
      <c r="W43" s="122"/>
    </row>
    <row r="44" spans="1:24" x14ac:dyDescent="0.3">
      <c r="A44" s="111" t="s">
        <v>157</v>
      </c>
      <c r="D44" s="207"/>
      <c r="E44" s="349"/>
      <c r="G44" s="207"/>
      <c r="H44" s="349"/>
      <c r="J44" s="207"/>
      <c r="K44" s="349"/>
      <c r="M44" s="207"/>
      <c r="N44" s="349"/>
      <c r="P44" s="207"/>
      <c r="U44" s="122"/>
      <c r="V44" s="122"/>
      <c r="W44" s="122"/>
    </row>
    <row r="45" spans="1:24" x14ac:dyDescent="0.3">
      <c r="A45" s="88" t="s">
        <v>338</v>
      </c>
      <c r="B45" s="208">
        <f t="shared" ref="B45:G45" si="70">+B32</f>
        <v>0</v>
      </c>
      <c r="C45" s="208">
        <f t="shared" si="70"/>
        <v>3</v>
      </c>
      <c r="D45" s="209">
        <f t="shared" si="70"/>
        <v>3</v>
      </c>
      <c r="E45" s="344">
        <f t="shared" si="70"/>
        <v>0</v>
      </c>
      <c r="F45" s="208">
        <f t="shared" si="70"/>
        <v>0</v>
      </c>
      <c r="G45" s="209">
        <f t="shared" si="70"/>
        <v>0</v>
      </c>
      <c r="H45" s="344">
        <f t="shared" ref="H45:J45" si="71">+H33</f>
        <v>0</v>
      </c>
      <c r="I45" s="208">
        <f t="shared" si="71"/>
        <v>6</v>
      </c>
      <c r="J45" s="209">
        <f t="shared" si="71"/>
        <v>17</v>
      </c>
      <c r="K45" s="362">
        <f t="shared" ref="K45:K49" si="72">+B45/$U45*200000</f>
        <v>0</v>
      </c>
      <c r="L45" s="234">
        <f t="shared" ref="L45:L49" si="73">+C45/$U45*200000</f>
        <v>0.85268938231181146</v>
      </c>
      <c r="M45" s="235">
        <f t="shared" ref="M45:M49" si="74">+D45/$U45*200000</f>
        <v>0.85268938231181146</v>
      </c>
      <c r="N45" s="362">
        <f t="shared" ref="N45:N49" si="75">+E45/$V45*200000</f>
        <v>0</v>
      </c>
      <c r="O45" s="234">
        <f t="shared" ref="O45:O49" si="76">+F45/$V45*200000</f>
        <v>0</v>
      </c>
      <c r="P45" s="235">
        <f t="shared" ref="P45:P49" si="77">+G45/$V45*200000</f>
        <v>0</v>
      </c>
      <c r="Q45" s="239">
        <f t="shared" ref="Q45:Q49" si="78">+H45/$W45*200000</f>
        <v>0</v>
      </c>
      <c r="R45" s="234">
        <f t="shared" ref="R45:R49" si="79">+I45/$W45*200000</f>
        <v>1.0843184064856699</v>
      </c>
      <c r="S45" s="350">
        <f t="shared" ref="S45:S49" si="80">+J45/$W45*200000</f>
        <v>3.0722354850427309</v>
      </c>
      <c r="T45" s="87"/>
      <c r="U45" s="246">
        <f t="shared" ref="U45:V45" si="81">+U32</f>
        <v>703656</v>
      </c>
      <c r="V45" s="246">
        <f t="shared" si="81"/>
        <v>403030</v>
      </c>
      <c r="W45" s="308">
        <f>+W32</f>
        <v>1106686</v>
      </c>
    </row>
    <row r="46" spans="1:24" x14ac:dyDescent="0.3">
      <c r="A46" s="88" t="s">
        <v>358</v>
      </c>
      <c r="B46" s="208">
        <f t="shared" ref="B46:G46" si="82">+B35+B37+B38</f>
        <v>1</v>
      </c>
      <c r="C46" s="208">
        <f t="shared" si="82"/>
        <v>28</v>
      </c>
      <c r="D46" s="209">
        <f t="shared" si="82"/>
        <v>66</v>
      </c>
      <c r="E46" s="344">
        <f t="shared" si="82"/>
        <v>0</v>
      </c>
      <c r="F46" s="208">
        <f t="shared" si="82"/>
        <v>13</v>
      </c>
      <c r="G46" s="209">
        <f t="shared" si="82"/>
        <v>28</v>
      </c>
      <c r="H46" s="344">
        <f t="shared" ref="H46:J46" si="83">+H36+H38</f>
        <v>1</v>
      </c>
      <c r="I46" s="208">
        <f t="shared" si="83"/>
        <v>8</v>
      </c>
      <c r="J46" s="209">
        <f t="shared" si="83"/>
        <v>26</v>
      </c>
      <c r="K46" s="362">
        <f t="shared" si="72"/>
        <v>1.0973839354624117E-2</v>
      </c>
      <c r="L46" s="234">
        <f t="shared" si="73"/>
        <v>0.30726750192947527</v>
      </c>
      <c r="M46" s="235">
        <f t="shared" si="74"/>
        <v>0.72427339740519181</v>
      </c>
      <c r="N46" s="362">
        <f t="shared" si="75"/>
        <v>0</v>
      </c>
      <c r="O46" s="234">
        <f t="shared" si="76"/>
        <v>0.20096970976804771</v>
      </c>
      <c r="P46" s="235">
        <f t="shared" si="77"/>
        <v>0.43285783642348741</v>
      </c>
      <c r="Q46" s="239">
        <f t="shared" si="78"/>
        <v>6.4179837037766788E-3</v>
      </c>
      <c r="R46" s="234">
        <f t="shared" si="79"/>
        <v>5.134386963021343E-2</v>
      </c>
      <c r="S46" s="350">
        <f t="shared" si="80"/>
        <v>0.16686757629819365</v>
      </c>
      <c r="T46" s="87"/>
      <c r="U46" s="246">
        <f t="shared" ref="U46:V46" si="84">+U35+U37+U38</f>
        <v>18225162</v>
      </c>
      <c r="V46" s="246">
        <f t="shared" si="84"/>
        <v>12937273</v>
      </c>
      <c r="W46" s="308">
        <f t="shared" ref="W46" si="85">+W35+W37+W38</f>
        <v>31162435</v>
      </c>
    </row>
    <row r="47" spans="1:24" x14ac:dyDescent="0.3">
      <c r="A47" s="88" t="s">
        <v>346</v>
      </c>
      <c r="B47" s="208">
        <f t="shared" ref="B47:G47" si="86">+B34+B36</f>
        <v>0</v>
      </c>
      <c r="C47" s="208">
        <f t="shared" si="86"/>
        <v>0</v>
      </c>
      <c r="D47" s="209">
        <f t="shared" si="86"/>
        <v>0</v>
      </c>
      <c r="E47" s="344">
        <f t="shared" si="86"/>
        <v>0</v>
      </c>
      <c r="F47" s="208">
        <f t="shared" si="86"/>
        <v>0</v>
      </c>
      <c r="G47" s="209">
        <f t="shared" si="86"/>
        <v>1</v>
      </c>
      <c r="H47" s="344">
        <f t="shared" ref="H47:J47" si="87">+H35+H37</f>
        <v>0</v>
      </c>
      <c r="I47" s="208">
        <f t="shared" si="87"/>
        <v>33</v>
      </c>
      <c r="J47" s="209">
        <f t="shared" si="87"/>
        <v>69</v>
      </c>
      <c r="K47" s="362">
        <f t="shared" si="72"/>
        <v>0</v>
      </c>
      <c r="L47" s="234">
        <f t="shared" si="73"/>
        <v>0</v>
      </c>
      <c r="M47" s="235">
        <f t="shared" si="74"/>
        <v>0</v>
      </c>
      <c r="N47" s="362">
        <f t="shared" si="75"/>
        <v>0</v>
      </c>
      <c r="O47" s="234">
        <f t="shared" si="76"/>
        <v>0</v>
      </c>
      <c r="P47" s="235">
        <f t="shared" si="77"/>
        <v>0.47493529006672836</v>
      </c>
      <c r="Q47" s="239">
        <f t="shared" si="78"/>
        <v>0</v>
      </c>
      <c r="R47" s="234">
        <f t="shared" si="79"/>
        <v>10.99838690325419</v>
      </c>
      <c r="S47" s="350">
        <f t="shared" si="80"/>
        <v>22.996627161349668</v>
      </c>
      <c r="T47" s="87"/>
      <c r="U47" s="246">
        <f t="shared" ref="U47:V47" si="88">+U34+U36</f>
        <v>178978</v>
      </c>
      <c r="V47" s="246">
        <f t="shared" si="88"/>
        <v>421110</v>
      </c>
      <c r="W47" s="308">
        <f t="shared" ref="W47" si="89">+W34+W36</f>
        <v>600088</v>
      </c>
    </row>
    <row r="48" spans="1:24" x14ac:dyDescent="0.3">
      <c r="A48" s="88" t="s">
        <v>158</v>
      </c>
      <c r="B48" s="212">
        <f t="shared" ref="B48:G48" si="90">+B30+B31+B33</f>
        <v>0</v>
      </c>
      <c r="C48" s="212">
        <f t="shared" si="90"/>
        <v>4</v>
      </c>
      <c r="D48" s="213">
        <f t="shared" si="90"/>
        <v>10</v>
      </c>
      <c r="E48" s="347">
        <f t="shared" si="90"/>
        <v>0</v>
      </c>
      <c r="F48" s="212">
        <f t="shared" si="90"/>
        <v>5</v>
      </c>
      <c r="G48" s="213">
        <f t="shared" si="90"/>
        <v>11</v>
      </c>
      <c r="H48" s="347">
        <f t="shared" ref="H48:J48" si="91">+H31+H32+H34</f>
        <v>0</v>
      </c>
      <c r="I48" s="212">
        <f t="shared" si="91"/>
        <v>6</v>
      </c>
      <c r="J48" s="213">
        <f t="shared" si="91"/>
        <v>7</v>
      </c>
      <c r="K48" s="363">
        <f t="shared" si="72"/>
        <v>0</v>
      </c>
      <c r="L48" s="236">
        <f t="shared" si="73"/>
        <v>7.9677862402307467E-2</v>
      </c>
      <c r="M48" s="237">
        <f t="shared" si="74"/>
        <v>0.19919465600576866</v>
      </c>
      <c r="N48" s="363">
        <f t="shared" si="75"/>
        <v>0</v>
      </c>
      <c r="O48" s="236">
        <f t="shared" si="76"/>
        <v>0.20862149176883904</v>
      </c>
      <c r="P48" s="237">
        <f t="shared" si="77"/>
        <v>0.45896728189144592</v>
      </c>
      <c r="Q48" s="240">
        <f t="shared" si="78"/>
        <v>0</v>
      </c>
      <c r="R48" s="236">
        <f t="shared" si="79"/>
        <v>8.089633135137321E-2</v>
      </c>
      <c r="S48" s="355">
        <f t="shared" si="80"/>
        <v>9.4379053243268757E-2</v>
      </c>
      <c r="T48" s="118"/>
      <c r="U48" s="257">
        <f t="shared" ref="U48:V48" si="92">+U30+U31+U33</f>
        <v>10040430</v>
      </c>
      <c r="V48" s="248">
        <f t="shared" si="92"/>
        <v>4793370</v>
      </c>
      <c r="W48" s="307">
        <f t="shared" ref="W48" si="93">+W30+W31+W33</f>
        <v>14833800</v>
      </c>
    </row>
    <row r="49" spans="1:23 16383:16383" ht="15" thickBot="1" x14ac:dyDescent="0.35">
      <c r="A49" s="110" t="s">
        <v>143</v>
      </c>
      <c r="B49" s="108">
        <f t="shared" ref="B49:J49" si="94">+SUM(B45:B48)</f>
        <v>1</v>
      </c>
      <c r="C49" s="108">
        <f t="shared" si="94"/>
        <v>35</v>
      </c>
      <c r="D49" s="242">
        <f t="shared" si="94"/>
        <v>79</v>
      </c>
      <c r="E49" s="348">
        <f t="shared" si="94"/>
        <v>0</v>
      </c>
      <c r="F49" s="108">
        <f t="shared" si="94"/>
        <v>18</v>
      </c>
      <c r="G49" s="242">
        <f t="shared" si="94"/>
        <v>40</v>
      </c>
      <c r="H49" s="348">
        <f t="shared" si="94"/>
        <v>1</v>
      </c>
      <c r="I49" s="108">
        <f t="shared" si="94"/>
        <v>53</v>
      </c>
      <c r="J49" s="242">
        <f t="shared" si="94"/>
        <v>119</v>
      </c>
      <c r="K49" s="365">
        <f t="shared" si="72"/>
        <v>6.8614810383314578E-3</v>
      </c>
      <c r="L49" s="238">
        <f t="shared" si="73"/>
        <v>0.240151836341601</v>
      </c>
      <c r="M49" s="245">
        <f t="shared" si="74"/>
        <v>0.54205700202818519</v>
      </c>
      <c r="N49" s="365">
        <f t="shared" si="75"/>
        <v>0</v>
      </c>
      <c r="O49" s="238">
        <f t="shared" si="76"/>
        <v>0.19402005402057249</v>
      </c>
      <c r="P49" s="245">
        <f t="shared" si="77"/>
        <v>0.43115567560127221</v>
      </c>
      <c r="Q49" s="255">
        <f t="shared" si="78"/>
        <v>4.1926076403272592E-3</v>
      </c>
      <c r="R49" s="238">
        <f t="shared" si="79"/>
        <v>0.22220820493734475</v>
      </c>
      <c r="S49" s="354">
        <f t="shared" si="80"/>
        <v>0.49892030919894387</v>
      </c>
      <c r="T49"/>
      <c r="U49" s="256">
        <f>+SUM(U45:U48)</f>
        <v>29148226</v>
      </c>
      <c r="V49" s="256">
        <f>+SUM(V45:V48)</f>
        <v>18554783</v>
      </c>
      <c r="W49" s="250">
        <f>+SUM(W45:W48)</f>
        <v>47703009</v>
      </c>
    </row>
    <row r="51" spans="1:23 16383:16383" x14ac:dyDescent="0.3">
      <c r="A51" s="225" t="s">
        <v>355</v>
      </c>
    </row>
    <row r="52" spans="1:23 16383:16383" x14ac:dyDescent="0.3">
      <c r="L52" s="280"/>
      <c r="M52" s="280"/>
      <c r="N52" s="281"/>
    </row>
    <row r="53" spans="1:23 16383:16383" x14ac:dyDescent="0.3">
      <c r="L53" s="280"/>
      <c r="M53" s="280"/>
      <c r="N53" s="281"/>
    </row>
    <row r="54" spans="1:23 16383:16383" x14ac:dyDescent="0.3">
      <c r="L54" s="280"/>
      <c r="M54" s="282"/>
      <c r="N54" s="281"/>
      <c r="V54"/>
      <c r="W54"/>
      <c r="XFC54" s="282"/>
    </row>
  </sheetData>
  <mergeCells count="14">
    <mergeCell ref="U28:W28"/>
    <mergeCell ref="U3:W3"/>
    <mergeCell ref="Q28:S28"/>
    <mergeCell ref="B3:D3"/>
    <mergeCell ref="E3:G3"/>
    <mergeCell ref="H3:J3"/>
    <mergeCell ref="K3:M3"/>
    <mergeCell ref="N3:P3"/>
    <mergeCell ref="Q3:S3"/>
    <mergeCell ref="B28:D28"/>
    <mergeCell ref="E28:G28"/>
    <mergeCell ref="H28:J28"/>
    <mergeCell ref="K28:M28"/>
    <mergeCell ref="N28:P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0"/>
  <sheetViews>
    <sheetView zoomScale="76" zoomScaleNormal="55" workbookViewId="0">
      <selection activeCell="B9" sqref="B9"/>
    </sheetView>
  </sheetViews>
  <sheetFormatPr defaultRowHeight="14.4" x14ac:dyDescent="0.3"/>
  <cols>
    <col min="1" max="1" width="30" style="17" customWidth="1"/>
    <col min="2" max="2" width="166.88671875" customWidth="1"/>
  </cols>
  <sheetData>
    <row r="1" spans="1:2" ht="21" x14ac:dyDescent="0.3">
      <c r="A1" s="475" t="s">
        <v>374</v>
      </c>
      <c r="B1" s="475"/>
    </row>
    <row r="2" spans="1:2" ht="23.4" x14ac:dyDescent="0.45">
      <c r="A2" s="398"/>
    </row>
    <row r="3" spans="1:2" ht="18" x14ac:dyDescent="0.3">
      <c r="A3" s="473" t="s">
        <v>159</v>
      </c>
      <c r="B3" s="473"/>
    </row>
    <row r="5" spans="1:2" ht="14.4" customHeight="1" x14ac:dyDescent="0.3">
      <c r="A5" s="474" t="s">
        <v>489</v>
      </c>
      <c r="B5" s="474"/>
    </row>
    <row r="7" spans="1:2" ht="28.8" x14ac:dyDescent="0.3">
      <c r="A7" s="400" t="s">
        <v>147</v>
      </c>
      <c r="B7" s="87" t="s">
        <v>160</v>
      </c>
    </row>
    <row r="8" spans="1:2" x14ac:dyDescent="0.3">
      <c r="A8" s="401"/>
      <c r="B8" s="17"/>
    </row>
    <row r="9" spans="1:2" ht="144" x14ac:dyDescent="0.3">
      <c r="A9" s="400" t="s">
        <v>375</v>
      </c>
      <c r="B9" s="87" t="s">
        <v>368</v>
      </c>
    </row>
    <row r="10" spans="1:2" x14ac:dyDescent="0.3">
      <c r="A10" s="401"/>
      <c r="B10" s="17"/>
    </row>
    <row r="11" spans="1:2" ht="86.4" x14ac:dyDescent="0.3">
      <c r="A11" s="400" t="s">
        <v>376</v>
      </c>
      <c r="B11" s="17" t="s">
        <v>377</v>
      </c>
    </row>
    <row r="12" spans="1:2" x14ac:dyDescent="0.3">
      <c r="A12" s="399"/>
    </row>
    <row r="13" spans="1:2" ht="172.8" x14ac:dyDescent="0.3">
      <c r="A13" s="400" t="s">
        <v>378</v>
      </c>
      <c r="B13" s="17" t="s">
        <v>468</v>
      </c>
    </row>
    <row r="14" spans="1:2" x14ac:dyDescent="0.3">
      <c r="A14" s="401"/>
      <c r="B14" s="17"/>
    </row>
    <row r="15" spans="1:2" ht="147.6" customHeight="1" x14ac:dyDescent="0.3">
      <c r="A15" s="400" t="s">
        <v>161</v>
      </c>
      <c r="B15" s="17" t="s">
        <v>402</v>
      </c>
    </row>
    <row r="16" spans="1:2" x14ac:dyDescent="0.3">
      <c r="A16" s="399"/>
    </row>
    <row r="17" spans="1:2" ht="171" customHeight="1" x14ac:dyDescent="0.3">
      <c r="A17" s="400" t="s">
        <v>162</v>
      </c>
      <c r="B17" s="17" t="s">
        <v>403</v>
      </c>
    </row>
    <row r="18" spans="1:2" x14ac:dyDescent="0.3">
      <c r="A18" s="399"/>
    </row>
    <row r="19" spans="1:2" ht="43.2" x14ac:dyDescent="0.3">
      <c r="A19" s="400" t="s">
        <v>163</v>
      </c>
      <c r="B19" s="17" t="s">
        <v>164</v>
      </c>
    </row>
    <row r="20" spans="1:2" x14ac:dyDescent="0.3">
      <c r="A20" s="399"/>
    </row>
    <row r="21" spans="1:2" ht="28.8" x14ac:dyDescent="0.3">
      <c r="A21" s="400" t="s">
        <v>165</v>
      </c>
      <c r="B21" s="17" t="s">
        <v>166</v>
      </c>
    </row>
    <row r="22" spans="1:2" x14ac:dyDescent="0.3">
      <c r="A22" s="399"/>
    </row>
    <row r="23" spans="1:2" ht="18" x14ac:dyDescent="0.3">
      <c r="A23" s="473" t="s">
        <v>379</v>
      </c>
      <c r="B23" s="473"/>
    </row>
    <row r="24" spans="1:2" x14ac:dyDescent="0.3">
      <c r="A24" s="399"/>
    </row>
    <row r="25" spans="1:2" ht="57.6" x14ac:dyDescent="0.3">
      <c r="A25" s="400" t="s">
        <v>369</v>
      </c>
      <c r="B25" s="17" t="s">
        <v>383</v>
      </c>
    </row>
    <row r="26" spans="1:2" x14ac:dyDescent="0.3">
      <c r="A26" s="402"/>
      <c r="B26" s="17"/>
    </row>
    <row r="27" spans="1:2" ht="72" x14ac:dyDescent="0.3">
      <c r="A27" s="400" t="s">
        <v>370</v>
      </c>
      <c r="B27" s="17" t="s">
        <v>371</v>
      </c>
    </row>
    <row r="28" spans="1:2" x14ac:dyDescent="0.3">
      <c r="A28" s="402"/>
      <c r="B28" s="17"/>
    </row>
    <row r="29" spans="1:2" ht="57.6" x14ac:dyDescent="0.3">
      <c r="A29" s="400" t="s">
        <v>372</v>
      </c>
      <c r="B29" s="17" t="s">
        <v>384</v>
      </c>
    </row>
    <row r="30" spans="1:2" x14ac:dyDescent="0.3">
      <c r="A30" s="399"/>
    </row>
    <row r="31" spans="1:2" ht="18" x14ac:dyDescent="0.3">
      <c r="A31" s="473" t="s">
        <v>380</v>
      </c>
      <c r="B31" s="473"/>
    </row>
    <row r="32" spans="1:2" ht="18" x14ac:dyDescent="0.3">
      <c r="A32" s="403"/>
      <c r="B32" s="403"/>
    </row>
    <row r="33" spans="1:3" ht="129.6" x14ac:dyDescent="0.3">
      <c r="A33" s="400" t="s">
        <v>363</v>
      </c>
      <c r="B33" s="17" t="s">
        <v>364</v>
      </c>
      <c r="C33" s="17"/>
    </row>
    <row r="34" spans="1:3" x14ac:dyDescent="0.3">
      <c r="A34" s="402"/>
      <c r="B34" s="17"/>
      <c r="C34" s="17"/>
    </row>
    <row r="35" spans="1:3" ht="72" x14ac:dyDescent="0.3">
      <c r="A35" s="400" t="s">
        <v>365</v>
      </c>
      <c r="B35" s="17" t="s">
        <v>366</v>
      </c>
      <c r="C35" s="17"/>
    </row>
    <row r="36" spans="1:3" x14ac:dyDescent="0.3">
      <c r="A36" s="402"/>
      <c r="B36" s="17"/>
    </row>
    <row r="37" spans="1:3" ht="117" x14ac:dyDescent="0.3">
      <c r="A37" s="400" t="s">
        <v>367</v>
      </c>
      <c r="B37" s="17" t="s">
        <v>404</v>
      </c>
    </row>
    <row r="38" spans="1:3" x14ac:dyDescent="0.3">
      <c r="A38" s="401"/>
      <c r="B38" s="17"/>
    </row>
    <row r="39" spans="1:3" ht="102" x14ac:dyDescent="0.35">
      <c r="A39" s="404" t="s">
        <v>405</v>
      </c>
      <c r="B39" s="17" t="s">
        <v>406</v>
      </c>
    </row>
    <row r="40" spans="1:3" x14ac:dyDescent="0.3">
      <c r="A40" s="401"/>
      <c r="B40" s="17"/>
    </row>
    <row r="41" spans="1:3" ht="58.8" x14ac:dyDescent="0.35">
      <c r="A41" s="404" t="s">
        <v>407</v>
      </c>
      <c r="B41" s="17" t="s">
        <v>408</v>
      </c>
    </row>
    <row r="42" spans="1:3" x14ac:dyDescent="0.3">
      <c r="A42"/>
      <c r="B42" s="17"/>
    </row>
    <row r="43" spans="1:3" ht="58.8" x14ac:dyDescent="0.35">
      <c r="A43" s="404" t="s">
        <v>409</v>
      </c>
      <c r="B43" s="17" t="s">
        <v>410</v>
      </c>
    </row>
    <row r="44" spans="1:3" x14ac:dyDescent="0.3">
      <c r="A44" s="401"/>
      <c r="B44" s="17"/>
    </row>
    <row r="45" spans="1:3" ht="72" x14ac:dyDescent="0.3">
      <c r="A45" s="404" t="s">
        <v>411</v>
      </c>
      <c r="B45" s="17" t="s">
        <v>412</v>
      </c>
    </row>
    <row r="46" spans="1:3" x14ac:dyDescent="0.3">
      <c r="A46" s="404"/>
      <c r="B46" s="17"/>
    </row>
    <row r="47" spans="1:3" x14ac:dyDescent="0.3">
      <c r="A47"/>
    </row>
    <row r="48" spans="1:3" ht="18" x14ac:dyDescent="0.3">
      <c r="A48" s="473" t="s">
        <v>382</v>
      </c>
      <c r="B48" s="473"/>
    </row>
    <row r="49" spans="1:2" x14ac:dyDescent="0.3">
      <c r="A49"/>
    </row>
    <row r="50" spans="1:2" ht="115.2" x14ac:dyDescent="0.3">
      <c r="A50" s="400" t="s">
        <v>381</v>
      </c>
      <c r="B50" s="17" t="s">
        <v>373</v>
      </c>
    </row>
  </sheetData>
  <mergeCells count="6">
    <mergeCell ref="A48:B48"/>
    <mergeCell ref="A5:B5"/>
    <mergeCell ref="A1:B1"/>
    <mergeCell ref="A3:B3"/>
    <mergeCell ref="A23:B23"/>
    <mergeCell ref="A31:B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zoomScale="85" zoomScaleNormal="85" workbookViewId="0">
      <selection activeCell="C34" sqref="C34"/>
    </sheetView>
  </sheetViews>
  <sheetFormatPr defaultRowHeight="14.4" x14ac:dyDescent="0.3"/>
  <cols>
    <col min="1" max="1" width="71" customWidth="1"/>
    <col min="2" max="2" width="13.33203125" customWidth="1"/>
    <col min="3" max="8" width="15.6640625" style="43" customWidth="1"/>
    <col min="9" max="12" width="15.6640625" customWidth="1"/>
    <col min="13" max="13" width="15.44140625" customWidth="1"/>
  </cols>
  <sheetData>
    <row r="1" spans="1:8" ht="23.4" x14ac:dyDescent="0.45">
      <c r="A1" s="123" t="s">
        <v>167</v>
      </c>
      <c r="B1" s="123"/>
      <c r="G1"/>
      <c r="H1"/>
    </row>
    <row r="2" spans="1:8" x14ac:dyDescent="0.3">
      <c r="A2" s="62"/>
      <c r="B2" s="62"/>
      <c r="G2"/>
      <c r="H2"/>
    </row>
    <row r="3" spans="1:8" ht="15" thickBot="1" x14ac:dyDescent="0.35">
      <c r="A3" s="132"/>
      <c r="B3" s="219" t="s">
        <v>401</v>
      </c>
      <c r="C3" s="316" t="s">
        <v>359</v>
      </c>
      <c r="D3" s="316" t="s">
        <v>325</v>
      </c>
      <c r="E3" s="316" t="s">
        <v>115</v>
      </c>
      <c r="F3" s="316" t="s">
        <v>116</v>
      </c>
      <c r="G3"/>
      <c r="H3"/>
    </row>
    <row r="4" spans="1:8" ht="15" thickBot="1" x14ac:dyDescent="0.35">
      <c r="A4" s="133" t="s">
        <v>139</v>
      </c>
      <c r="B4" s="317">
        <v>20320.75</v>
      </c>
      <c r="C4" s="125">
        <v>21243</v>
      </c>
      <c r="D4" s="125">
        <v>19783</v>
      </c>
      <c r="E4" s="125">
        <v>19581</v>
      </c>
      <c r="F4" s="125">
        <v>20641</v>
      </c>
      <c r="G4"/>
      <c r="H4"/>
    </row>
    <row r="5" spans="1:8" x14ac:dyDescent="0.3">
      <c r="A5" s="62"/>
      <c r="B5" s="43"/>
      <c r="G5"/>
      <c r="H5"/>
    </row>
    <row r="6" spans="1:8" x14ac:dyDescent="0.3">
      <c r="B6" s="43"/>
      <c r="G6"/>
      <c r="H6"/>
    </row>
    <row r="7" spans="1:8" ht="23.4" x14ac:dyDescent="0.45">
      <c r="A7" s="123" t="s">
        <v>168</v>
      </c>
      <c r="B7" s="43"/>
      <c r="G7"/>
      <c r="H7"/>
    </row>
    <row r="8" spans="1:8" x14ac:dyDescent="0.3">
      <c r="B8" s="43"/>
      <c r="G8"/>
      <c r="H8"/>
    </row>
    <row r="9" spans="1:8" ht="15" thickBot="1" x14ac:dyDescent="0.35">
      <c r="A9" s="134" t="s">
        <v>169</v>
      </c>
      <c r="B9" s="219" t="s">
        <v>401</v>
      </c>
      <c r="C9" s="220" t="s">
        <v>359</v>
      </c>
      <c r="D9" s="220" t="s">
        <v>325</v>
      </c>
      <c r="E9" s="220" t="s">
        <v>115</v>
      </c>
      <c r="F9" s="220" t="s">
        <v>116</v>
      </c>
      <c r="G9"/>
      <c r="H9"/>
    </row>
    <row r="10" spans="1:8" x14ac:dyDescent="0.3">
      <c r="A10" s="112" t="s">
        <v>170</v>
      </c>
      <c r="B10" s="221">
        <f>3173/B4</f>
        <v>0.15614581154731003</v>
      </c>
      <c r="C10" s="294">
        <v>0.14199999999999999</v>
      </c>
      <c r="D10" s="294">
        <v>0.16200000000000001</v>
      </c>
      <c r="E10" s="118" t="s">
        <v>171</v>
      </c>
      <c r="F10" s="118" t="s">
        <v>172</v>
      </c>
      <c r="G10"/>
      <c r="H10"/>
    </row>
    <row r="11" spans="1:8" x14ac:dyDescent="0.3">
      <c r="A11" s="112" t="s">
        <v>173</v>
      </c>
      <c r="B11" s="221">
        <f>39/B4</f>
        <v>1.9192205012118155E-3</v>
      </c>
      <c r="C11" s="294">
        <v>1.6946758932354187E-3</v>
      </c>
      <c r="D11" s="294">
        <v>3.0000000000000001E-3</v>
      </c>
      <c r="E11" s="118" t="s">
        <v>174</v>
      </c>
      <c r="F11" s="118" t="s">
        <v>175</v>
      </c>
      <c r="G11"/>
      <c r="H11"/>
    </row>
    <row r="12" spans="1:8" x14ac:dyDescent="0.3">
      <c r="A12" s="112" t="s">
        <v>176</v>
      </c>
      <c r="B12" s="221">
        <f>850/B4</f>
        <v>4.1829164770001107E-2</v>
      </c>
      <c r="C12" s="294">
        <v>3.3752294873605426E-2</v>
      </c>
      <c r="D12" s="294">
        <v>3.9E-2</v>
      </c>
      <c r="E12" s="118" t="s">
        <v>177</v>
      </c>
      <c r="F12" s="118" t="s">
        <v>178</v>
      </c>
      <c r="G12"/>
      <c r="H12"/>
    </row>
    <row r="13" spans="1:8" ht="15" thickBot="1" x14ac:dyDescent="0.35">
      <c r="A13" s="136" t="s">
        <v>179</v>
      </c>
      <c r="B13" s="327">
        <f>27/B4</f>
        <v>1.3286911162235645E-3</v>
      </c>
      <c r="C13" s="295">
        <v>7.5318928588240827E-4</v>
      </c>
      <c r="D13" s="295">
        <v>8.0000000000000004E-4</v>
      </c>
      <c r="E13" s="135" t="s">
        <v>180</v>
      </c>
      <c r="F13" s="135" t="s">
        <v>181</v>
      </c>
      <c r="G13"/>
      <c r="H13"/>
    </row>
    <row r="14" spans="1:8" x14ac:dyDescent="0.3">
      <c r="B14" s="43"/>
      <c r="G14"/>
      <c r="H14"/>
    </row>
    <row r="15" spans="1:8" ht="15" thickBot="1" x14ac:dyDescent="0.35">
      <c r="A15" s="116" t="s">
        <v>182</v>
      </c>
      <c r="B15" s="219" t="s">
        <v>401</v>
      </c>
      <c r="C15" s="217" t="s">
        <v>359</v>
      </c>
      <c r="D15" s="217" t="s">
        <v>325</v>
      </c>
      <c r="E15" s="217" t="s">
        <v>115</v>
      </c>
      <c r="F15" s="217" t="s">
        <v>116</v>
      </c>
      <c r="G15"/>
      <c r="H15"/>
    </row>
    <row r="16" spans="1:8" x14ac:dyDescent="0.3">
      <c r="A16" s="127" t="s">
        <v>183</v>
      </c>
      <c r="B16" s="318">
        <v>37314</v>
      </c>
      <c r="C16" s="451" t="s">
        <v>476</v>
      </c>
      <c r="D16" s="448">
        <v>29447</v>
      </c>
      <c r="E16" s="117" t="s">
        <v>184</v>
      </c>
      <c r="F16" s="117" t="s">
        <v>185</v>
      </c>
      <c r="G16"/>
      <c r="H16"/>
    </row>
    <row r="17" spans="1:9" x14ac:dyDescent="0.3">
      <c r="A17" s="112" t="s">
        <v>469</v>
      </c>
      <c r="B17" s="322">
        <v>352</v>
      </c>
      <c r="C17" s="120">
        <v>334</v>
      </c>
      <c r="D17" s="120">
        <v>96</v>
      </c>
      <c r="E17" s="120">
        <v>140</v>
      </c>
      <c r="F17" s="120">
        <v>146</v>
      </c>
      <c r="G17"/>
      <c r="H17"/>
    </row>
    <row r="18" spans="1:9" x14ac:dyDescent="0.3">
      <c r="A18" s="112" t="s">
        <v>186</v>
      </c>
      <c r="B18" s="319">
        <f>+B17/B16</f>
        <v>9.4334566114595061E-3</v>
      </c>
      <c r="C18" s="222">
        <v>9.2793243318330838E-3</v>
      </c>
      <c r="D18" s="222">
        <f>+D17/D16</f>
        <v>3.2600944069005331E-3</v>
      </c>
      <c r="E18" s="222">
        <v>4.2599999999999999E-3</v>
      </c>
      <c r="F18" s="222">
        <v>4.1999999999999997E-3</v>
      </c>
      <c r="G18"/>
      <c r="H18"/>
    </row>
    <row r="19" spans="1:9" x14ac:dyDescent="0.3">
      <c r="A19" s="112" t="s">
        <v>187</v>
      </c>
      <c r="B19" s="322">
        <v>25</v>
      </c>
      <c r="C19" s="120">
        <v>23</v>
      </c>
      <c r="D19" s="120">
        <v>15</v>
      </c>
      <c r="E19" s="120">
        <v>13</v>
      </c>
      <c r="F19" s="120">
        <v>18</v>
      </c>
      <c r="G19"/>
      <c r="H19"/>
    </row>
    <row r="20" spans="1:9" x14ac:dyDescent="0.3">
      <c r="A20" s="112" t="s">
        <v>188</v>
      </c>
      <c r="B20" s="320">
        <f>+B19/B16</f>
        <v>6.6998981615479442E-4</v>
      </c>
      <c r="C20" s="296">
        <v>6.3899538812024227E-4</v>
      </c>
      <c r="D20" s="296">
        <f>+D19/D16</f>
        <v>5.0938975107820827E-4</v>
      </c>
      <c r="E20" s="118" t="s">
        <v>189</v>
      </c>
      <c r="F20" s="222">
        <v>4.0000000000000002E-4</v>
      </c>
      <c r="G20"/>
      <c r="H20"/>
    </row>
    <row r="21" spans="1:9" x14ac:dyDescent="0.3">
      <c r="A21" s="112" t="s">
        <v>190</v>
      </c>
      <c r="B21" s="322">
        <v>2</v>
      </c>
      <c r="C21" s="120">
        <v>9</v>
      </c>
      <c r="D21" s="120">
        <v>4</v>
      </c>
      <c r="E21" s="120">
        <v>1</v>
      </c>
      <c r="F21" s="120">
        <v>8</v>
      </c>
      <c r="G21"/>
      <c r="H21"/>
    </row>
    <row r="22" spans="1:9" x14ac:dyDescent="0.3">
      <c r="A22" s="139" t="s">
        <v>191</v>
      </c>
      <c r="B22" s="321">
        <f>+B21/B17</f>
        <v>5.681818181818182E-3</v>
      </c>
      <c r="C22" s="223">
        <f>+C21/C17</f>
        <v>2.6946107784431138E-2</v>
      </c>
      <c r="D22" s="223">
        <f>+D21/D17</f>
        <v>4.1666666666666664E-2</v>
      </c>
      <c r="E22" s="223">
        <v>7.1000000000000004E-3</v>
      </c>
      <c r="F22" s="223">
        <v>5.4800000000000001E-2</v>
      </c>
      <c r="G22"/>
      <c r="H22"/>
    </row>
    <row r="23" spans="1:9" x14ac:dyDescent="0.3">
      <c r="A23" s="452" t="s">
        <v>473</v>
      </c>
      <c r="B23" s="43"/>
      <c r="G23"/>
      <c r="H23"/>
    </row>
    <row r="24" spans="1:9" x14ac:dyDescent="0.3">
      <c r="B24" s="43"/>
      <c r="G24"/>
      <c r="H24" s="298"/>
      <c r="I24" s="298"/>
    </row>
    <row r="25" spans="1:9" x14ac:dyDescent="0.3">
      <c r="A25" s="116" t="s">
        <v>193</v>
      </c>
      <c r="B25" s="224"/>
      <c r="C25" s="217" t="s">
        <v>359</v>
      </c>
      <c r="D25" s="217" t="s">
        <v>477</v>
      </c>
      <c r="E25" s="217" t="s">
        <v>115</v>
      </c>
      <c r="F25" s="217" t="s">
        <v>116</v>
      </c>
      <c r="G25"/>
      <c r="H25" s="298"/>
      <c r="I25" s="298"/>
    </row>
    <row r="26" spans="1:9" x14ac:dyDescent="0.3">
      <c r="A26" s="127" t="s">
        <v>194</v>
      </c>
      <c r="B26" s="325">
        <v>2.6081714503647748E-3</v>
      </c>
      <c r="C26" s="323">
        <v>2.73031116132373E-3</v>
      </c>
      <c r="D26" s="323">
        <v>2E-3</v>
      </c>
      <c r="E26" s="214" t="s">
        <v>195</v>
      </c>
      <c r="F26" s="214">
        <v>1.7999999999999999E-2</v>
      </c>
      <c r="G26"/>
      <c r="H26" s="298"/>
    </row>
    <row r="27" spans="1:9" x14ac:dyDescent="0.3">
      <c r="A27" s="139" t="s">
        <v>196</v>
      </c>
      <c r="B27" s="326">
        <v>1.2794803341412103E-3</v>
      </c>
      <c r="C27" s="324">
        <v>1.4593042413971662E-3</v>
      </c>
      <c r="D27" s="324">
        <v>1E-3</v>
      </c>
      <c r="E27" s="223" t="s">
        <v>192</v>
      </c>
      <c r="F27" s="126" t="s">
        <v>197</v>
      </c>
      <c r="G27"/>
      <c r="H27"/>
    </row>
    <row r="28" spans="1:9" x14ac:dyDescent="0.3">
      <c r="E28"/>
      <c r="F28"/>
      <c r="G28"/>
      <c r="H28"/>
    </row>
    <row r="29" spans="1:9" x14ac:dyDescent="0.3">
      <c r="A29" s="225" t="s">
        <v>478</v>
      </c>
      <c r="B29" s="225"/>
      <c r="E29"/>
      <c r="F29"/>
      <c r="G29"/>
      <c r="H29"/>
    </row>
    <row r="30" spans="1:9" x14ac:dyDescent="0.3">
      <c r="E30"/>
      <c r="F30"/>
      <c r="G30"/>
      <c r="H30"/>
    </row>
    <row r="31" spans="1:9" x14ac:dyDescent="0.3">
      <c r="E31"/>
      <c r="F31"/>
      <c r="G31"/>
      <c r="H31"/>
    </row>
    <row r="33" spans="1:11" ht="15" thickBot="1" x14ac:dyDescent="0.35">
      <c r="A33" s="124" t="s">
        <v>198</v>
      </c>
      <c r="B33" s="476" t="s">
        <v>401</v>
      </c>
      <c r="C33" s="476"/>
      <c r="D33" s="477" t="s">
        <v>359</v>
      </c>
      <c r="E33" s="477"/>
      <c r="F33" s="477" t="s">
        <v>325</v>
      </c>
      <c r="G33" s="477"/>
      <c r="H33" s="477" t="s">
        <v>115</v>
      </c>
      <c r="I33" s="477"/>
      <c r="J33" s="477" t="s">
        <v>116</v>
      </c>
      <c r="K33" s="477"/>
    </row>
    <row r="34" spans="1:11" ht="57.6" x14ac:dyDescent="0.3">
      <c r="A34" s="129"/>
      <c r="B34" s="453" t="s">
        <v>470</v>
      </c>
      <c r="C34" s="453" t="s">
        <v>199</v>
      </c>
      <c r="D34" s="454" t="s">
        <v>470</v>
      </c>
      <c r="E34" s="454" t="s">
        <v>199</v>
      </c>
      <c r="F34" s="454" t="s">
        <v>470</v>
      </c>
      <c r="G34" s="454" t="s">
        <v>199</v>
      </c>
      <c r="H34" s="454" t="s">
        <v>470</v>
      </c>
      <c r="I34" s="454" t="s">
        <v>199</v>
      </c>
      <c r="J34" s="454" t="s">
        <v>470</v>
      </c>
      <c r="K34" s="454" t="s">
        <v>199</v>
      </c>
    </row>
    <row r="35" spans="1:11" x14ac:dyDescent="0.3">
      <c r="A35" s="127" t="s">
        <v>133</v>
      </c>
      <c r="B35" s="445">
        <v>3</v>
      </c>
      <c r="C35" s="445">
        <v>1</v>
      </c>
      <c r="D35" s="130" t="s">
        <v>109</v>
      </c>
      <c r="E35" s="131" t="s">
        <v>109</v>
      </c>
      <c r="F35" s="130" t="s">
        <v>109</v>
      </c>
      <c r="G35" s="131" t="s">
        <v>109</v>
      </c>
      <c r="H35" s="130">
        <v>12</v>
      </c>
      <c r="I35" s="131">
        <v>0</v>
      </c>
      <c r="J35" s="130">
        <v>10</v>
      </c>
      <c r="K35" s="131" t="s">
        <v>109</v>
      </c>
    </row>
    <row r="36" spans="1:11" x14ac:dyDescent="0.3">
      <c r="A36" s="112" t="s">
        <v>110</v>
      </c>
      <c r="B36" s="445">
        <v>8</v>
      </c>
      <c r="C36" s="445">
        <v>5</v>
      </c>
      <c r="D36" s="130">
        <v>7</v>
      </c>
      <c r="E36" s="131">
        <v>1</v>
      </c>
      <c r="F36" s="130" t="s">
        <v>109</v>
      </c>
      <c r="G36" s="131" t="s">
        <v>109</v>
      </c>
      <c r="H36" s="130">
        <v>9</v>
      </c>
      <c r="I36" s="131">
        <v>0</v>
      </c>
      <c r="J36" s="130">
        <v>11</v>
      </c>
      <c r="K36" s="131" t="s">
        <v>109</v>
      </c>
    </row>
    <row r="37" spans="1:11" x14ac:dyDescent="0.3">
      <c r="A37" s="112" t="s">
        <v>134</v>
      </c>
      <c r="B37" s="445">
        <v>10</v>
      </c>
      <c r="C37" s="445" t="s">
        <v>109</v>
      </c>
      <c r="D37" s="130">
        <v>4</v>
      </c>
      <c r="E37" s="130" t="s">
        <v>109</v>
      </c>
      <c r="F37" s="130">
        <v>6</v>
      </c>
      <c r="G37" s="130">
        <v>0</v>
      </c>
      <c r="H37" s="130">
        <v>20</v>
      </c>
      <c r="I37" s="130">
        <v>1</v>
      </c>
      <c r="J37" s="130">
        <v>10</v>
      </c>
      <c r="K37" s="130">
        <v>1</v>
      </c>
    </row>
    <row r="38" spans="1:11" x14ac:dyDescent="0.3">
      <c r="A38" s="112" t="s">
        <v>142</v>
      </c>
      <c r="B38" s="445">
        <v>22</v>
      </c>
      <c r="C38" s="445" t="s">
        <v>109</v>
      </c>
      <c r="D38" s="130">
        <v>14</v>
      </c>
      <c r="E38" s="131">
        <v>1</v>
      </c>
      <c r="F38" s="130">
        <v>3</v>
      </c>
      <c r="G38" s="131">
        <v>2</v>
      </c>
      <c r="H38" s="130">
        <v>23</v>
      </c>
      <c r="I38" s="131">
        <v>1</v>
      </c>
      <c r="J38" s="130">
        <v>31</v>
      </c>
      <c r="K38" s="131" t="s">
        <v>109</v>
      </c>
    </row>
    <row r="39" spans="1:11" x14ac:dyDescent="0.3">
      <c r="A39" s="112" t="s">
        <v>119</v>
      </c>
      <c r="B39" s="445">
        <v>0</v>
      </c>
      <c r="C39" s="445" t="s">
        <v>109</v>
      </c>
      <c r="D39" s="130" t="s">
        <v>109</v>
      </c>
      <c r="E39" s="130" t="s">
        <v>109</v>
      </c>
      <c r="F39" s="130">
        <v>5</v>
      </c>
      <c r="G39" s="130">
        <v>0</v>
      </c>
      <c r="H39" s="130">
        <v>0</v>
      </c>
      <c r="I39" s="130">
        <v>0</v>
      </c>
      <c r="J39" s="130">
        <v>1</v>
      </c>
      <c r="K39" s="130">
        <v>1</v>
      </c>
    </row>
    <row r="40" spans="1:11" x14ac:dyDescent="0.3">
      <c r="A40" s="112" t="s">
        <v>124</v>
      </c>
      <c r="B40" s="445">
        <v>0</v>
      </c>
      <c r="C40" s="445" t="s">
        <v>109</v>
      </c>
      <c r="D40" s="130" t="s">
        <v>109</v>
      </c>
      <c r="E40" s="131" t="s">
        <v>109</v>
      </c>
      <c r="F40" s="130">
        <v>2</v>
      </c>
      <c r="G40" s="131">
        <v>0</v>
      </c>
      <c r="H40" s="130">
        <v>0</v>
      </c>
      <c r="I40" s="131">
        <v>0</v>
      </c>
      <c r="J40" s="130">
        <v>1</v>
      </c>
      <c r="K40" s="131" t="s">
        <v>109</v>
      </c>
    </row>
    <row r="41" spans="1:11" x14ac:dyDescent="0.3">
      <c r="A41" s="112" t="s">
        <v>126</v>
      </c>
      <c r="B41" s="445">
        <v>24</v>
      </c>
      <c r="C41" s="445">
        <v>6</v>
      </c>
      <c r="D41" s="130" t="s">
        <v>109</v>
      </c>
      <c r="E41" s="130">
        <v>4</v>
      </c>
      <c r="F41" s="130">
        <v>0</v>
      </c>
      <c r="G41" s="130">
        <v>1</v>
      </c>
      <c r="H41" s="130">
        <v>20</v>
      </c>
      <c r="I41" s="130">
        <v>4</v>
      </c>
      <c r="J41" s="130">
        <v>28</v>
      </c>
      <c r="K41" s="130">
        <v>6</v>
      </c>
    </row>
    <row r="42" spans="1:11" s="112" customFormat="1" x14ac:dyDescent="0.3">
      <c r="A42" s="112" t="s">
        <v>121</v>
      </c>
      <c r="B42" s="445">
        <v>5</v>
      </c>
      <c r="C42" s="445">
        <v>13</v>
      </c>
      <c r="D42" s="118">
        <v>5</v>
      </c>
      <c r="E42" s="118">
        <v>17</v>
      </c>
      <c r="F42" s="118">
        <v>20</v>
      </c>
      <c r="G42" s="118">
        <v>12</v>
      </c>
      <c r="H42" s="118">
        <v>56</v>
      </c>
      <c r="I42" s="118">
        <v>7</v>
      </c>
      <c r="J42" s="118">
        <v>55</v>
      </c>
      <c r="K42" s="118">
        <v>10</v>
      </c>
    </row>
    <row r="43" spans="1:11" x14ac:dyDescent="0.3">
      <c r="A43" s="112" t="s">
        <v>356</v>
      </c>
      <c r="B43" s="445">
        <v>5</v>
      </c>
      <c r="C43" s="445">
        <v>1</v>
      </c>
      <c r="D43" s="130" t="s">
        <v>109</v>
      </c>
      <c r="E43" s="130" t="s">
        <v>109</v>
      </c>
      <c r="F43" s="130"/>
      <c r="G43" s="130"/>
      <c r="H43" s="130"/>
      <c r="I43" s="130"/>
      <c r="J43" s="130"/>
      <c r="K43" s="130"/>
    </row>
    <row r="44" spans="1:11" ht="15" thickBot="1" x14ac:dyDescent="0.35">
      <c r="A44" s="137" t="s">
        <v>143</v>
      </c>
      <c r="B44" s="446">
        <f>+SUM(B35:B43)</f>
        <v>77</v>
      </c>
      <c r="C44" s="446">
        <f>+SUM(C35:C43)</f>
        <v>26</v>
      </c>
      <c r="D44" s="138">
        <f>+SUM(D35:D43)</f>
        <v>30</v>
      </c>
      <c r="E44" s="138">
        <f>+SUM(E35:E43)</f>
        <v>23</v>
      </c>
      <c r="F44" s="138">
        <v>36</v>
      </c>
      <c r="G44" s="138">
        <v>15</v>
      </c>
      <c r="H44" s="138">
        <v>140</v>
      </c>
      <c r="I44" s="138">
        <v>13</v>
      </c>
      <c r="J44" s="138">
        <v>147</v>
      </c>
      <c r="K44" s="138">
        <v>18</v>
      </c>
    </row>
    <row r="45" spans="1:11" x14ac:dyDescent="0.3">
      <c r="C45"/>
      <c r="D45"/>
      <c r="I45" s="43"/>
      <c r="J45" s="43"/>
    </row>
    <row r="47" spans="1:11" x14ac:dyDescent="0.3">
      <c r="A47" s="116" t="s">
        <v>200</v>
      </c>
      <c r="B47" s="218" t="s">
        <v>401</v>
      </c>
      <c r="C47" s="217" t="s">
        <v>359</v>
      </c>
      <c r="D47" s="217" t="s">
        <v>325</v>
      </c>
      <c r="E47" s="217" t="s">
        <v>115</v>
      </c>
      <c r="F47" s="217" t="s">
        <v>116</v>
      </c>
      <c r="G47" s="217" t="s">
        <v>117</v>
      </c>
      <c r="H47"/>
    </row>
    <row r="48" spans="1:11" x14ac:dyDescent="0.3">
      <c r="A48" s="127" t="s">
        <v>201</v>
      </c>
      <c r="B48" s="143">
        <v>44395</v>
      </c>
      <c r="C48" s="188">
        <v>61834</v>
      </c>
      <c r="D48" s="188">
        <v>40640</v>
      </c>
      <c r="E48" s="188">
        <v>30235</v>
      </c>
      <c r="F48" s="188">
        <v>35840</v>
      </c>
      <c r="G48" s="188">
        <v>27397</v>
      </c>
      <c r="H48"/>
    </row>
    <row r="49" spans="1:11" x14ac:dyDescent="0.3">
      <c r="A49" s="112" t="s">
        <v>202</v>
      </c>
      <c r="B49" s="143">
        <v>23860</v>
      </c>
      <c r="C49" s="144">
        <v>24381</v>
      </c>
      <c r="D49" s="144">
        <v>19880</v>
      </c>
      <c r="E49" s="144">
        <v>13430</v>
      </c>
      <c r="F49" s="144">
        <v>14890</v>
      </c>
      <c r="G49" s="144">
        <v>18464</v>
      </c>
      <c r="H49"/>
    </row>
    <row r="50" spans="1:11" ht="16.2" x14ac:dyDescent="0.3">
      <c r="A50" s="112" t="s">
        <v>203</v>
      </c>
      <c r="B50" s="143">
        <v>1273</v>
      </c>
      <c r="C50" s="144">
        <v>1280</v>
      </c>
      <c r="D50" s="144">
        <v>1239</v>
      </c>
      <c r="E50" s="144" t="s">
        <v>479</v>
      </c>
      <c r="F50" s="144">
        <v>2575</v>
      </c>
      <c r="G50" s="144">
        <v>3168</v>
      </c>
      <c r="H50"/>
    </row>
    <row r="51" spans="1:11" ht="16.8" thickBot="1" x14ac:dyDescent="0.35">
      <c r="A51" s="136" t="s">
        <v>204</v>
      </c>
      <c r="B51" s="446">
        <v>1265</v>
      </c>
      <c r="C51" s="149" t="s">
        <v>475</v>
      </c>
      <c r="D51" s="149">
        <v>1239</v>
      </c>
      <c r="E51" s="149" t="s">
        <v>480</v>
      </c>
      <c r="F51" s="149">
        <v>2575</v>
      </c>
      <c r="G51" s="149">
        <v>3168</v>
      </c>
      <c r="H51"/>
    </row>
    <row r="52" spans="1:11" x14ac:dyDescent="0.3">
      <c r="A52" s="452" t="s">
        <v>473</v>
      </c>
      <c r="D52"/>
      <c r="E52"/>
      <c r="F52"/>
      <c r="G52"/>
      <c r="H52"/>
    </row>
    <row r="53" spans="1:11" ht="16.2" x14ac:dyDescent="0.3">
      <c r="A53" s="225" t="s">
        <v>481</v>
      </c>
      <c r="B53" s="225"/>
      <c r="C53" s="225"/>
      <c r="D53" s="225"/>
      <c r="E53" s="225"/>
      <c r="F53" s="225"/>
      <c r="G53" s="225"/>
      <c r="H53" s="225"/>
      <c r="I53" s="225"/>
      <c r="J53" s="225"/>
      <c r="K53" s="225"/>
    </row>
    <row r="54" spans="1:11" x14ac:dyDescent="0.3">
      <c r="H54"/>
    </row>
    <row r="55" spans="1:11" x14ac:dyDescent="0.3">
      <c r="A55" s="140" t="s">
        <v>332</v>
      </c>
      <c r="B55" s="215" t="s">
        <v>385</v>
      </c>
      <c r="C55" s="216" t="s">
        <v>331</v>
      </c>
      <c r="D55" s="216" t="s">
        <v>205</v>
      </c>
      <c r="E55" s="216" t="s">
        <v>206</v>
      </c>
      <c r="F55" s="217" t="s">
        <v>207</v>
      </c>
      <c r="G55"/>
      <c r="H55"/>
    </row>
    <row r="56" spans="1:11" x14ac:dyDescent="0.3">
      <c r="A56" s="112" t="s">
        <v>208</v>
      </c>
      <c r="B56" s="258">
        <v>70319</v>
      </c>
      <c r="C56" s="455" t="s">
        <v>471</v>
      </c>
      <c r="D56" s="268">
        <v>69929</v>
      </c>
      <c r="E56" s="118" t="s">
        <v>209</v>
      </c>
      <c r="F56" s="118" t="s">
        <v>210</v>
      </c>
      <c r="G56"/>
      <c r="H56"/>
    </row>
    <row r="57" spans="1:11" x14ac:dyDescent="0.3">
      <c r="A57" s="112" t="s">
        <v>211</v>
      </c>
      <c r="B57" s="128">
        <v>33</v>
      </c>
      <c r="C57" s="120">
        <v>19</v>
      </c>
      <c r="D57" s="120">
        <v>21</v>
      </c>
      <c r="E57" s="120">
        <v>18</v>
      </c>
      <c r="F57" s="120">
        <v>34</v>
      </c>
      <c r="G57"/>
      <c r="H57"/>
    </row>
    <row r="58" spans="1:11" x14ac:dyDescent="0.3">
      <c r="A58" s="112" t="s">
        <v>212</v>
      </c>
      <c r="B58" s="128">
        <v>31</v>
      </c>
      <c r="C58" s="120">
        <v>8</v>
      </c>
      <c r="D58" s="120">
        <v>15</v>
      </c>
      <c r="E58" s="120">
        <v>20</v>
      </c>
      <c r="F58" s="120">
        <v>32</v>
      </c>
      <c r="G58"/>
      <c r="H58"/>
    </row>
    <row r="59" spans="1:11" x14ac:dyDescent="0.3">
      <c r="A59" s="112" t="s">
        <v>213</v>
      </c>
      <c r="B59" s="226">
        <f>+B58/B57</f>
        <v>0.93939393939393945</v>
      </c>
      <c r="C59" s="227">
        <v>0.42</v>
      </c>
      <c r="D59" s="227">
        <v>0.98</v>
      </c>
      <c r="E59" s="227">
        <v>0.98</v>
      </c>
      <c r="F59" s="227">
        <v>1</v>
      </c>
      <c r="G59"/>
      <c r="H59"/>
    </row>
    <row r="60" spans="1:11" ht="15" thickBot="1" x14ac:dyDescent="0.35">
      <c r="A60" s="136" t="s">
        <v>214</v>
      </c>
      <c r="B60" s="446">
        <v>3</v>
      </c>
      <c r="C60" s="135" t="s">
        <v>474</v>
      </c>
      <c r="D60" s="135" t="s">
        <v>333</v>
      </c>
      <c r="E60" s="135" t="s">
        <v>109</v>
      </c>
      <c r="F60" s="135" t="s">
        <v>109</v>
      </c>
      <c r="G60"/>
      <c r="H60"/>
    </row>
    <row r="61" spans="1:11" x14ac:dyDescent="0.3">
      <c r="A61" s="452" t="s">
        <v>473</v>
      </c>
      <c r="E61"/>
      <c r="F61"/>
      <c r="G61"/>
      <c r="H61"/>
    </row>
    <row r="62" spans="1:11" x14ac:dyDescent="0.3">
      <c r="A62" s="112"/>
      <c r="B62" s="144"/>
      <c r="C62" s="144"/>
      <c r="E62"/>
      <c r="F62"/>
      <c r="G62"/>
      <c r="H62"/>
    </row>
  </sheetData>
  <mergeCells count="5">
    <mergeCell ref="B33:C33"/>
    <mergeCell ref="D33:E33"/>
    <mergeCell ref="F33:G33"/>
    <mergeCell ref="J33:K33"/>
    <mergeCell ref="H33:I33"/>
  </mergeCells>
  <phoneticPr fontId="3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13"/>
  <sheetViews>
    <sheetView zoomScale="85" zoomScaleNormal="85" workbookViewId="0">
      <selection activeCell="N20" sqref="N20"/>
    </sheetView>
  </sheetViews>
  <sheetFormatPr defaultRowHeight="14.4" x14ac:dyDescent="0.3"/>
  <cols>
    <col min="1" max="1" width="42" customWidth="1"/>
    <col min="2" max="2" width="10" style="43" bestFit="1" customWidth="1"/>
    <col min="3" max="3" width="12.77734375" style="43" bestFit="1" customWidth="1"/>
    <col min="4" max="6" width="10" style="43" bestFit="1" customWidth="1"/>
    <col min="14" max="14" width="10" bestFit="1" customWidth="1"/>
  </cols>
  <sheetData>
    <row r="1" spans="1:6" ht="23.4" x14ac:dyDescent="0.45">
      <c r="A1" s="123" t="s">
        <v>215</v>
      </c>
    </row>
    <row r="2" spans="1:6" ht="15.6" x14ac:dyDescent="0.35">
      <c r="A2" s="109" t="s">
        <v>335</v>
      </c>
    </row>
    <row r="3" spans="1:6" ht="15" thickBot="1" x14ac:dyDescent="0.35">
      <c r="A3" s="142"/>
      <c r="B3" s="228" t="s">
        <v>401</v>
      </c>
      <c r="C3" s="220" t="s">
        <v>359</v>
      </c>
      <c r="D3" s="220" t="s">
        <v>325</v>
      </c>
      <c r="E3" s="220" t="s">
        <v>115</v>
      </c>
      <c r="F3" s="220" t="s">
        <v>116</v>
      </c>
    </row>
    <row r="4" spans="1:6" x14ac:dyDescent="0.3">
      <c r="A4" s="112" t="s">
        <v>133</v>
      </c>
      <c r="B4" s="143">
        <v>58774.471663323493</v>
      </c>
      <c r="C4" s="144">
        <v>73650.214432603767</v>
      </c>
      <c r="D4" s="144">
        <v>76265.533271310982</v>
      </c>
      <c r="E4" s="144">
        <v>78469</v>
      </c>
      <c r="F4" s="144">
        <v>80264</v>
      </c>
    </row>
    <row r="5" spans="1:6" x14ac:dyDescent="0.3">
      <c r="A5" s="112" t="s">
        <v>110</v>
      </c>
      <c r="B5" s="143">
        <v>317719.89306533185</v>
      </c>
      <c r="C5" s="144">
        <v>314197.02719238307</v>
      </c>
      <c r="D5" s="144">
        <v>313072.805690996</v>
      </c>
      <c r="E5" s="144">
        <v>324042</v>
      </c>
      <c r="F5" s="144">
        <v>310196</v>
      </c>
    </row>
    <row r="6" spans="1:6" x14ac:dyDescent="0.3">
      <c r="A6" s="112" t="s">
        <v>134</v>
      </c>
      <c r="B6" s="143">
        <v>158704.00430320771</v>
      </c>
      <c r="C6" s="144">
        <v>165656.54392535752</v>
      </c>
      <c r="D6" s="144">
        <v>181032.86419311533</v>
      </c>
      <c r="E6" s="144">
        <v>178592</v>
      </c>
      <c r="F6" s="144">
        <v>164084</v>
      </c>
    </row>
    <row r="7" spans="1:6" x14ac:dyDescent="0.3">
      <c r="A7" s="112" t="s">
        <v>142</v>
      </c>
      <c r="B7" s="143">
        <v>407496.51080786402</v>
      </c>
      <c r="C7" s="144">
        <v>464207.13338777784</v>
      </c>
      <c r="D7" s="144">
        <v>596190.91055593442</v>
      </c>
      <c r="E7" s="144">
        <v>665135</v>
      </c>
      <c r="F7" s="144">
        <v>624790</v>
      </c>
    </row>
    <row r="8" spans="1:6" x14ac:dyDescent="0.3">
      <c r="A8" s="112" t="s">
        <v>119</v>
      </c>
      <c r="B8" s="143">
        <v>4917.4937227304727</v>
      </c>
      <c r="C8" s="144">
        <v>4885.6065632324153</v>
      </c>
      <c r="D8" s="144">
        <v>11316.041414162815</v>
      </c>
      <c r="E8" s="144">
        <v>13827</v>
      </c>
      <c r="F8" s="144">
        <v>14703</v>
      </c>
    </row>
    <row r="9" spans="1:6" x14ac:dyDescent="0.3">
      <c r="A9" s="112" t="s">
        <v>124</v>
      </c>
      <c r="B9" s="143">
        <v>4567.3802906490446</v>
      </c>
      <c r="C9" s="144">
        <v>5005.8681599274487</v>
      </c>
      <c r="D9" s="144">
        <v>7437.3035862511806</v>
      </c>
      <c r="E9" s="144">
        <v>8245</v>
      </c>
      <c r="F9" s="144">
        <v>277031</v>
      </c>
    </row>
    <row r="10" spans="1:6" x14ac:dyDescent="0.3">
      <c r="A10" s="112" t="s">
        <v>126</v>
      </c>
      <c r="B10" s="143">
        <v>265368.68843520829</v>
      </c>
      <c r="C10" s="144">
        <v>290321.09923162346</v>
      </c>
      <c r="D10" s="144">
        <v>293931.85551681422</v>
      </c>
      <c r="E10" s="144">
        <v>268550</v>
      </c>
      <c r="F10" s="144">
        <v>252114</v>
      </c>
    </row>
    <row r="11" spans="1:6" x14ac:dyDescent="0.3">
      <c r="A11" s="112" t="s">
        <v>121</v>
      </c>
      <c r="B11" s="143">
        <v>281337.75248615409</v>
      </c>
      <c r="C11" s="144">
        <v>309733.0998650624</v>
      </c>
      <c r="D11" s="144">
        <v>324830.58841525443</v>
      </c>
      <c r="E11" s="144">
        <v>342236</v>
      </c>
      <c r="F11" s="144">
        <v>293193</v>
      </c>
    </row>
    <row r="12" spans="1:6" x14ac:dyDescent="0.3">
      <c r="A12" s="112" t="s">
        <v>356</v>
      </c>
      <c r="B12" s="143">
        <v>71469.831456336513</v>
      </c>
      <c r="C12" s="144">
        <v>67393.689267631751</v>
      </c>
      <c r="D12" s="144" t="s">
        <v>361</v>
      </c>
      <c r="E12" s="144" t="s">
        <v>361</v>
      </c>
      <c r="F12" s="144" t="s">
        <v>361</v>
      </c>
    </row>
    <row r="13" spans="1:6" x14ac:dyDescent="0.3">
      <c r="A13" s="139" t="s">
        <v>216</v>
      </c>
      <c r="B13" s="145">
        <v>438.79262250390002</v>
      </c>
      <c r="C13" s="146">
        <v>476.1183868425</v>
      </c>
      <c r="D13" s="146">
        <v>499.84481648445069</v>
      </c>
      <c r="E13" s="146">
        <v>408</v>
      </c>
      <c r="F13" s="146">
        <v>458</v>
      </c>
    </row>
    <row r="14" spans="1:6" ht="15" thickBot="1" x14ac:dyDescent="0.35">
      <c r="A14" s="141" t="s">
        <v>143</v>
      </c>
      <c r="B14" s="147">
        <f t="shared" ref="B14:F14" si="0">+SUM(B4:B13)</f>
        <v>1570794.8188533091</v>
      </c>
      <c r="C14" s="148">
        <f t="shared" si="0"/>
        <v>1695526.4004124424</v>
      </c>
      <c r="D14" s="148">
        <f t="shared" si="0"/>
        <v>1804577.7474603236</v>
      </c>
      <c r="E14" s="148">
        <f t="shared" si="0"/>
        <v>1879504</v>
      </c>
      <c r="F14" s="148">
        <f t="shared" si="0"/>
        <v>2016833</v>
      </c>
    </row>
    <row r="15" spans="1:6" x14ac:dyDescent="0.3">
      <c r="A15" s="112" t="s">
        <v>144</v>
      </c>
      <c r="B15" s="143">
        <f t="shared" ref="B15:F15" si="1">+B4+B5+B6+B7+B8</f>
        <v>947612.37356245751</v>
      </c>
      <c r="C15" s="144">
        <f t="shared" si="1"/>
        <v>1022596.5255013546</v>
      </c>
      <c r="D15" s="144">
        <f t="shared" si="1"/>
        <v>1177878.1551255195</v>
      </c>
      <c r="E15" s="144">
        <f t="shared" si="1"/>
        <v>1260065</v>
      </c>
      <c r="F15" s="144">
        <f t="shared" si="1"/>
        <v>1194037</v>
      </c>
    </row>
    <row r="16" spans="1:6" x14ac:dyDescent="0.3">
      <c r="A16" s="112" t="s">
        <v>145</v>
      </c>
      <c r="B16" s="143">
        <f>+B11+B10+B9+B12</f>
        <v>622743.65266834793</v>
      </c>
      <c r="C16" s="144">
        <f>+C11+C10+C9+C12</f>
        <v>672453.75652424502</v>
      </c>
      <c r="D16" s="144">
        <f>+D11+D10+D9</f>
        <v>626199.74751831987</v>
      </c>
      <c r="E16" s="144">
        <f>+E11+E10+E9</f>
        <v>619031</v>
      </c>
      <c r="F16" s="144">
        <f>+F11+F10+F9</f>
        <v>822338</v>
      </c>
    </row>
    <row r="17" spans="1:6" x14ac:dyDescent="0.3">
      <c r="A17" s="139" t="s">
        <v>216</v>
      </c>
      <c r="B17" s="145">
        <f>+B13</f>
        <v>438.79262250390002</v>
      </c>
      <c r="C17" s="146">
        <f>+C13</f>
        <v>476.1183868425</v>
      </c>
      <c r="D17" s="146">
        <f>+D13</f>
        <v>499.84481648445069</v>
      </c>
      <c r="E17" s="146">
        <f>+E13</f>
        <v>408</v>
      </c>
      <c r="F17" s="146">
        <f t="shared" ref="F17" si="2">+F13</f>
        <v>458</v>
      </c>
    </row>
    <row r="18" spans="1:6" ht="15" thickBot="1" x14ac:dyDescent="0.35">
      <c r="A18" s="141" t="s">
        <v>143</v>
      </c>
      <c r="B18" s="147">
        <f>+SUM(B15:B17)</f>
        <v>1570794.8188533094</v>
      </c>
      <c r="C18" s="148">
        <f>+SUM(C15:C17)</f>
        <v>1695526.4004124422</v>
      </c>
      <c r="D18" s="148">
        <f>+SUM(D15:D17)</f>
        <v>1804577.7474603239</v>
      </c>
      <c r="E18" s="148">
        <f>+SUM(E15:E17)</f>
        <v>1879504</v>
      </c>
      <c r="F18" s="148">
        <f t="shared" ref="F18" si="3">+SUM(F15:F17)</f>
        <v>2016833</v>
      </c>
    </row>
    <row r="21" spans="1:6" x14ac:dyDescent="0.3">
      <c r="A21" s="109" t="s">
        <v>217</v>
      </c>
    </row>
    <row r="22" spans="1:6" ht="15" thickBot="1" x14ac:dyDescent="0.35">
      <c r="A22" s="142"/>
      <c r="B22" s="228" t="s">
        <v>401</v>
      </c>
      <c r="C22" s="220" t="s">
        <v>359</v>
      </c>
      <c r="D22" s="220" t="s">
        <v>325</v>
      </c>
      <c r="E22" s="220" t="s">
        <v>115</v>
      </c>
      <c r="F22" s="220" t="s">
        <v>116</v>
      </c>
    </row>
    <row r="23" spans="1:6" x14ac:dyDescent="0.3">
      <c r="A23" s="112" t="s">
        <v>133</v>
      </c>
      <c r="B23" s="143">
        <v>29174.932239999998</v>
      </c>
      <c r="C23" s="144">
        <v>32819.930319999999</v>
      </c>
      <c r="D23" s="144">
        <v>32947.235280000008</v>
      </c>
      <c r="E23" s="144">
        <v>36751</v>
      </c>
      <c r="F23" s="144">
        <v>38964</v>
      </c>
    </row>
    <row r="24" spans="1:6" x14ac:dyDescent="0.3">
      <c r="A24" s="112" t="s">
        <v>110</v>
      </c>
      <c r="B24" s="143">
        <v>205288.5</v>
      </c>
      <c r="C24" s="144">
        <v>188160.62599999999</v>
      </c>
      <c r="D24" s="144">
        <v>187365.92300000001</v>
      </c>
      <c r="E24" s="144">
        <v>200799</v>
      </c>
      <c r="F24" s="144">
        <v>194225</v>
      </c>
    </row>
    <row r="25" spans="1:6" x14ac:dyDescent="0.3">
      <c r="A25" s="112" t="s">
        <v>134</v>
      </c>
      <c r="B25" s="143">
        <v>151232.16819999999</v>
      </c>
      <c r="C25" s="144">
        <v>143955.46859999999</v>
      </c>
      <c r="D25" s="144">
        <v>151650.14199999999</v>
      </c>
      <c r="E25" s="144">
        <v>144873</v>
      </c>
      <c r="F25" s="144">
        <v>136251</v>
      </c>
    </row>
    <row r="26" spans="1:6" x14ac:dyDescent="0.3">
      <c r="A26" s="112" t="s">
        <v>142</v>
      </c>
      <c r="B26" s="143">
        <v>293952.92679999996</v>
      </c>
      <c r="C26" s="144">
        <v>327820.79100000003</v>
      </c>
      <c r="D26" s="144">
        <v>392284.234</v>
      </c>
      <c r="E26" s="144">
        <v>429747</v>
      </c>
      <c r="F26" s="144">
        <v>422917</v>
      </c>
    </row>
    <row r="27" spans="1:6" x14ac:dyDescent="0.3">
      <c r="A27" s="112" t="s">
        <v>119</v>
      </c>
      <c r="B27" s="143">
        <v>4957.2250000000004</v>
      </c>
      <c r="C27" s="144">
        <v>4457.8119999999999</v>
      </c>
      <c r="D27" s="144">
        <v>9972.8909999999996</v>
      </c>
      <c r="E27" s="144">
        <v>11928</v>
      </c>
      <c r="F27" s="144">
        <v>13200</v>
      </c>
    </row>
    <row r="28" spans="1:6" x14ac:dyDescent="0.3">
      <c r="A28" s="112" t="s">
        <v>124</v>
      </c>
      <c r="B28" s="143">
        <v>4472.3294999999998</v>
      </c>
      <c r="C28" s="144">
        <v>4625.5088599999999</v>
      </c>
      <c r="D28" s="144">
        <v>6590.2266300000001</v>
      </c>
      <c r="E28" s="144">
        <v>7463</v>
      </c>
      <c r="F28" s="144">
        <v>240273</v>
      </c>
    </row>
    <row r="29" spans="1:6" x14ac:dyDescent="0.3">
      <c r="A29" s="112" t="s">
        <v>126</v>
      </c>
      <c r="B29" s="143">
        <v>267890.20260000002</v>
      </c>
      <c r="C29" s="144">
        <v>267823.40600000002</v>
      </c>
      <c r="D29" s="144">
        <v>251160.348</v>
      </c>
      <c r="E29" s="144">
        <v>237253</v>
      </c>
      <c r="F29" s="144">
        <v>225900</v>
      </c>
    </row>
    <row r="30" spans="1:6" x14ac:dyDescent="0.3">
      <c r="A30" s="112" t="s">
        <v>121</v>
      </c>
      <c r="B30" s="143">
        <v>282236.37225000001</v>
      </c>
      <c r="C30" s="144">
        <v>295171.54725</v>
      </c>
      <c r="D30" s="144">
        <v>298827.64199999999</v>
      </c>
      <c r="E30" s="144">
        <v>311557</v>
      </c>
      <c r="F30" s="144">
        <v>270740</v>
      </c>
    </row>
    <row r="31" spans="1:6" x14ac:dyDescent="0.3">
      <c r="A31" s="112" t="s">
        <v>356</v>
      </c>
      <c r="B31" s="143">
        <v>74160.493869999991</v>
      </c>
      <c r="C31" s="144">
        <v>65479.830320000008</v>
      </c>
      <c r="D31" s="144" t="s">
        <v>361</v>
      </c>
      <c r="E31" s="144" t="s">
        <v>361</v>
      </c>
      <c r="F31" s="144" t="s">
        <v>361</v>
      </c>
    </row>
    <row r="32" spans="1:6" x14ac:dyDescent="0.3">
      <c r="A32" s="139" t="s">
        <v>216</v>
      </c>
      <c r="B32" s="143">
        <v>468.27791599999995</v>
      </c>
      <c r="C32" s="146">
        <v>416</v>
      </c>
      <c r="D32" s="146">
        <v>383.14378700000003</v>
      </c>
      <c r="E32" s="146">
        <v>252</v>
      </c>
      <c r="F32" s="146">
        <v>438</v>
      </c>
    </row>
    <row r="33" spans="1:6" ht="15" thickBot="1" x14ac:dyDescent="0.35">
      <c r="A33" s="134" t="s">
        <v>143</v>
      </c>
      <c r="B33" s="147">
        <f t="shared" ref="B33:F33" si="4">+SUM(B23:B32)</f>
        <v>1313833.4283759999</v>
      </c>
      <c r="C33" s="148">
        <f t="shared" si="4"/>
        <v>1330730.92035</v>
      </c>
      <c r="D33" s="148">
        <f t="shared" si="4"/>
        <v>1331181.7856970001</v>
      </c>
      <c r="E33" s="148">
        <f t="shared" si="4"/>
        <v>1380623</v>
      </c>
      <c r="F33" s="148">
        <f t="shared" si="4"/>
        <v>1542908</v>
      </c>
    </row>
    <row r="34" spans="1:6" x14ac:dyDescent="0.3">
      <c r="A34" s="112" t="s">
        <v>144</v>
      </c>
      <c r="B34" s="143">
        <f t="shared" ref="B34:F34" si="5">+B23+B24+B25+B26+B27</f>
        <v>684605.75223999994</v>
      </c>
      <c r="C34" s="144">
        <f t="shared" si="5"/>
        <v>697214.62792</v>
      </c>
      <c r="D34" s="144">
        <f t="shared" si="5"/>
        <v>774220.42527999997</v>
      </c>
      <c r="E34" s="144">
        <f t="shared" si="5"/>
        <v>824098</v>
      </c>
      <c r="F34" s="144">
        <f t="shared" si="5"/>
        <v>805557</v>
      </c>
    </row>
    <row r="35" spans="1:6" x14ac:dyDescent="0.3">
      <c r="A35" s="112" t="s">
        <v>145</v>
      </c>
      <c r="B35" s="143">
        <f>+B30+B29+B28+B31</f>
        <v>628759.39821999997</v>
      </c>
      <c r="C35" s="144">
        <f>+C30+C29+C28+C31</f>
        <v>633100.29242999991</v>
      </c>
      <c r="D35" s="144">
        <f>+D30+D29+D28</f>
        <v>556578.21663000004</v>
      </c>
      <c r="E35" s="144">
        <f>+E30+E29+E28</f>
        <v>556273</v>
      </c>
      <c r="F35" s="144">
        <f>+F30+F29+F28</f>
        <v>736913</v>
      </c>
    </row>
    <row r="36" spans="1:6" x14ac:dyDescent="0.3">
      <c r="A36" s="139" t="s">
        <v>216</v>
      </c>
      <c r="B36" s="145">
        <f>+B32</f>
        <v>468.27791599999995</v>
      </c>
      <c r="C36" s="146">
        <f>+C32</f>
        <v>416</v>
      </c>
      <c r="D36" s="146">
        <f>+D32</f>
        <v>383.14378700000003</v>
      </c>
      <c r="E36" s="146">
        <f>+E32</f>
        <v>252</v>
      </c>
      <c r="F36" s="146">
        <f t="shared" ref="F36" si="6">+F32</f>
        <v>438</v>
      </c>
    </row>
    <row r="37" spans="1:6" ht="15" thickBot="1" x14ac:dyDescent="0.35">
      <c r="A37" s="134" t="s">
        <v>143</v>
      </c>
      <c r="B37" s="147">
        <f>+SUM(B34:B36)</f>
        <v>1313833.4283759999</v>
      </c>
      <c r="C37" s="148">
        <f>+SUM(C34:C36)</f>
        <v>1330730.9203499998</v>
      </c>
      <c r="D37" s="148">
        <f>+SUM(D34:D36)</f>
        <v>1331181.7856970001</v>
      </c>
      <c r="E37" s="148">
        <f>+SUM(E34:E36)</f>
        <v>1380623</v>
      </c>
      <c r="F37" s="148">
        <f t="shared" ref="F37" si="7">+SUM(F34:F36)</f>
        <v>1542908</v>
      </c>
    </row>
    <row r="40" spans="1:6" x14ac:dyDescent="0.3">
      <c r="A40" s="109" t="s">
        <v>218</v>
      </c>
    </row>
    <row r="41" spans="1:6" ht="15" thickBot="1" x14ac:dyDescent="0.35">
      <c r="A41" s="142"/>
      <c r="B41" s="228" t="s">
        <v>401</v>
      </c>
      <c r="C41" s="220" t="s">
        <v>359</v>
      </c>
      <c r="D41" s="220" t="s">
        <v>325</v>
      </c>
      <c r="E41" s="220" t="s">
        <v>115</v>
      </c>
      <c r="F41" s="220" t="s">
        <v>116</v>
      </c>
    </row>
    <row r="42" spans="1:6" x14ac:dyDescent="0.3">
      <c r="A42" s="112" t="s">
        <v>133</v>
      </c>
      <c r="B42" s="143">
        <v>11164.712320000002</v>
      </c>
      <c r="C42" s="144">
        <v>14725.12861</v>
      </c>
      <c r="D42" s="144">
        <v>14568.44497</v>
      </c>
      <c r="E42" s="144">
        <v>13807</v>
      </c>
      <c r="F42" s="144">
        <v>13872</v>
      </c>
    </row>
    <row r="43" spans="1:6" x14ac:dyDescent="0.3">
      <c r="A43" s="112" t="s">
        <v>110</v>
      </c>
      <c r="B43" s="143">
        <v>42422.550029999999</v>
      </c>
      <c r="C43" s="144">
        <v>42038.250340000006</v>
      </c>
      <c r="D43" s="144">
        <v>39624.906179999998</v>
      </c>
      <c r="E43" s="144">
        <v>38291</v>
      </c>
      <c r="F43" s="144">
        <v>37209</v>
      </c>
    </row>
    <row r="44" spans="1:6" x14ac:dyDescent="0.3">
      <c r="A44" s="112" t="s">
        <v>134</v>
      </c>
      <c r="B44" s="143">
        <v>5520.9242299999996</v>
      </c>
      <c r="C44" s="144">
        <v>7082.1025899999995</v>
      </c>
      <c r="D44" s="144">
        <v>7709.2452500000009</v>
      </c>
      <c r="E44" s="144">
        <v>8363</v>
      </c>
      <c r="F44" s="144">
        <v>7565</v>
      </c>
    </row>
    <row r="45" spans="1:6" x14ac:dyDescent="0.3">
      <c r="A45" s="112" t="s">
        <v>142</v>
      </c>
      <c r="B45" s="143">
        <v>494.55288000000002</v>
      </c>
      <c r="C45" s="150">
        <v>583.30642999999998</v>
      </c>
      <c r="D45" s="150">
        <v>441.13398000000001</v>
      </c>
      <c r="E45" s="150">
        <v>361</v>
      </c>
      <c r="F45" s="150">
        <v>265</v>
      </c>
    </row>
    <row r="46" spans="1:6" x14ac:dyDescent="0.3">
      <c r="A46" s="112" t="s">
        <v>119</v>
      </c>
      <c r="B46" s="143">
        <v>40.012</v>
      </c>
      <c r="C46" s="150">
        <v>108.648</v>
      </c>
      <c r="D46" s="150">
        <v>285.21699999999998</v>
      </c>
      <c r="E46" s="150">
        <v>411</v>
      </c>
      <c r="F46" s="150">
        <v>356</v>
      </c>
    </row>
    <row r="47" spans="1:6" x14ac:dyDescent="0.3">
      <c r="A47" s="112" t="s">
        <v>124</v>
      </c>
      <c r="B47" s="143">
        <v>150.255</v>
      </c>
      <c r="C47" s="144">
        <v>139.21299999999999</v>
      </c>
      <c r="D47" s="144">
        <v>213.12899999999999</v>
      </c>
      <c r="E47" s="144">
        <v>122</v>
      </c>
      <c r="F47" s="144">
        <v>9815</v>
      </c>
    </row>
    <row r="48" spans="1:6" x14ac:dyDescent="0.3">
      <c r="A48" s="112" t="s">
        <v>126</v>
      </c>
      <c r="B48" s="143">
        <v>5535.7740000000003</v>
      </c>
      <c r="C48" s="144">
        <v>8021.2169999999996</v>
      </c>
      <c r="D48" s="144">
        <v>11537.13645</v>
      </c>
      <c r="E48" s="144">
        <v>5840</v>
      </c>
      <c r="F48" s="144">
        <v>5921</v>
      </c>
    </row>
    <row r="49" spans="1:6" x14ac:dyDescent="0.3">
      <c r="A49" s="112" t="s">
        <v>121</v>
      </c>
      <c r="B49" s="143">
        <v>6533.3119999999999</v>
      </c>
      <c r="C49" s="144">
        <v>5031.2470000000003</v>
      </c>
      <c r="D49" s="144">
        <v>4795.8459999999995</v>
      </c>
      <c r="E49" s="144">
        <v>4043</v>
      </c>
      <c r="F49" s="144">
        <v>3849</v>
      </c>
    </row>
    <row r="50" spans="1:6" x14ac:dyDescent="0.3">
      <c r="A50" s="112" t="s">
        <v>356</v>
      </c>
      <c r="B50" s="143">
        <v>829.75189</v>
      </c>
      <c r="C50" s="144">
        <v>681.84031000000004</v>
      </c>
      <c r="D50" s="144" t="s">
        <v>361</v>
      </c>
      <c r="E50" s="144" t="s">
        <v>361</v>
      </c>
      <c r="F50" s="144" t="s">
        <v>361</v>
      </c>
    </row>
    <row r="51" spans="1:6" x14ac:dyDescent="0.3">
      <c r="A51" s="139" t="s">
        <v>216</v>
      </c>
      <c r="B51" s="143">
        <v>1.0629999999999999</v>
      </c>
      <c r="C51" s="151">
        <v>22.434999999999999</v>
      </c>
      <c r="D51" s="151">
        <v>37.543999999999997</v>
      </c>
      <c r="E51" s="151">
        <v>4</v>
      </c>
      <c r="F51" s="151" t="s">
        <v>109</v>
      </c>
    </row>
    <row r="52" spans="1:6" ht="15" thickBot="1" x14ac:dyDescent="0.35">
      <c r="A52" s="134" t="s">
        <v>143</v>
      </c>
      <c r="B52" s="147">
        <f t="shared" ref="B52:F52" si="8">+SUM(B42:B51)</f>
        <v>72692.907349999994</v>
      </c>
      <c r="C52" s="148">
        <f t="shared" si="8"/>
        <v>78433.388280000014</v>
      </c>
      <c r="D52" s="148">
        <f t="shared" si="8"/>
        <v>79212.602830000003</v>
      </c>
      <c r="E52" s="148">
        <f t="shared" si="8"/>
        <v>71242</v>
      </c>
      <c r="F52" s="148">
        <f t="shared" si="8"/>
        <v>78852</v>
      </c>
    </row>
    <row r="53" spans="1:6" x14ac:dyDescent="0.3">
      <c r="A53" s="112" t="s">
        <v>144</v>
      </c>
      <c r="B53" s="143">
        <f t="shared" ref="B53:F53" si="9">+B42+B43+B44+B45+B46</f>
        <v>59642.751460000007</v>
      </c>
      <c r="C53" s="144">
        <f t="shared" si="9"/>
        <v>64537.435970000006</v>
      </c>
      <c r="D53" s="144">
        <f t="shared" si="9"/>
        <v>62628.947379999998</v>
      </c>
      <c r="E53" s="144">
        <f t="shared" si="9"/>
        <v>61233</v>
      </c>
      <c r="F53" s="144">
        <f t="shared" si="9"/>
        <v>59267</v>
      </c>
    </row>
    <row r="54" spans="1:6" x14ac:dyDescent="0.3">
      <c r="A54" s="112" t="s">
        <v>145</v>
      </c>
      <c r="B54" s="143">
        <f>+B49+B48+B47+B50</f>
        <v>13049.092889999998</v>
      </c>
      <c r="C54" s="144">
        <f>+C49+C48+C47+C50</f>
        <v>13873.517309999999</v>
      </c>
      <c r="D54" s="144">
        <f>+D49+D48+D47</f>
        <v>16546.11145</v>
      </c>
      <c r="E54" s="144">
        <f>+E49+E48+E47</f>
        <v>10005</v>
      </c>
      <c r="F54" s="144">
        <f>+F49+F48+F47</f>
        <v>19585</v>
      </c>
    </row>
    <row r="55" spans="1:6" x14ac:dyDescent="0.3">
      <c r="A55" s="139" t="s">
        <v>216</v>
      </c>
      <c r="B55" s="145">
        <f>+B51</f>
        <v>1.0629999999999999</v>
      </c>
      <c r="C55" s="146">
        <f>+C51</f>
        <v>22.434999999999999</v>
      </c>
      <c r="D55" s="146">
        <f>+D51</f>
        <v>37.543999999999997</v>
      </c>
      <c r="E55" s="146">
        <f>+E51</f>
        <v>4</v>
      </c>
      <c r="F55" s="146" t="str">
        <f t="shared" ref="F55" si="10">+F51</f>
        <v>–</v>
      </c>
    </row>
    <row r="56" spans="1:6" ht="15" thickBot="1" x14ac:dyDescent="0.35">
      <c r="A56" s="134" t="s">
        <v>143</v>
      </c>
      <c r="B56" s="147">
        <f>+SUM(B53:B55)</f>
        <v>72692.907349999994</v>
      </c>
      <c r="C56" s="148">
        <f>+SUM(C53:C55)</f>
        <v>78433.388279999999</v>
      </c>
      <c r="D56" s="148">
        <f>+SUM(D53:D55)</f>
        <v>79212.602829999989</v>
      </c>
      <c r="E56" s="148">
        <f>+SUM(E53:E55)</f>
        <v>71242</v>
      </c>
      <c r="F56" s="148">
        <f t="shared" ref="F56" si="11">+SUM(F53:F55)</f>
        <v>78852</v>
      </c>
    </row>
    <row r="59" spans="1:6" x14ac:dyDescent="0.3">
      <c r="A59" s="109" t="s">
        <v>336</v>
      </c>
    </row>
    <row r="60" spans="1:6" ht="15" thickBot="1" x14ac:dyDescent="0.35">
      <c r="A60" s="142"/>
      <c r="B60" s="228" t="s">
        <v>401</v>
      </c>
      <c r="C60" s="220" t="s">
        <v>359</v>
      </c>
      <c r="D60" s="220" t="s">
        <v>325</v>
      </c>
      <c r="E60" s="220" t="s">
        <v>115</v>
      </c>
      <c r="F60" s="220" t="s">
        <v>116</v>
      </c>
    </row>
    <row r="61" spans="1:6" x14ac:dyDescent="0.3">
      <c r="A61" s="112" t="s">
        <v>133</v>
      </c>
      <c r="B61" s="143">
        <v>501399.14902400004</v>
      </c>
      <c r="C61" s="144">
        <v>607422.68991924892</v>
      </c>
      <c r="D61" s="144">
        <v>647976.99979294906</v>
      </c>
      <c r="E61" s="144">
        <v>634033</v>
      </c>
      <c r="F61" s="144">
        <v>644331</v>
      </c>
    </row>
    <row r="62" spans="1:6" x14ac:dyDescent="0.3">
      <c r="A62" s="112" t="s">
        <v>110</v>
      </c>
      <c r="B62" s="143">
        <v>2245123.9299999997</v>
      </c>
      <c r="C62" s="144">
        <v>2074183.4019464944</v>
      </c>
      <c r="D62" s="144">
        <v>2114371.2720502946</v>
      </c>
      <c r="E62" s="144">
        <v>2114253</v>
      </c>
      <c r="F62" s="144">
        <v>2051283</v>
      </c>
    </row>
    <row r="63" spans="1:6" x14ac:dyDescent="0.3">
      <c r="A63" s="112" t="s">
        <v>134</v>
      </c>
      <c r="B63" s="143">
        <v>740794.17999999993</v>
      </c>
      <c r="C63" s="144">
        <v>754273.89472428581</v>
      </c>
      <c r="D63" s="144">
        <v>826672.19591549563</v>
      </c>
      <c r="E63" s="144">
        <v>825764</v>
      </c>
      <c r="F63" s="144">
        <v>765694</v>
      </c>
    </row>
    <row r="64" spans="1:6" x14ac:dyDescent="0.3">
      <c r="A64" s="112" t="s">
        <v>142</v>
      </c>
      <c r="B64" s="143">
        <v>1093324.3464199998</v>
      </c>
      <c r="C64" s="144">
        <v>1199609.9968929943</v>
      </c>
      <c r="D64" s="144">
        <v>1447966.9824632888</v>
      </c>
      <c r="E64" s="144">
        <v>1577069</v>
      </c>
      <c r="F64" s="144">
        <v>1556025</v>
      </c>
    </row>
    <row r="65" spans="1:8" x14ac:dyDescent="0.3">
      <c r="A65" s="112" t="s">
        <v>119</v>
      </c>
      <c r="B65" s="143">
        <v>22263.579999999998</v>
      </c>
      <c r="C65" s="144">
        <v>21790.943999999872</v>
      </c>
      <c r="D65" s="144">
        <v>48722.680028249713</v>
      </c>
      <c r="E65" s="144">
        <v>58713</v>
      </c>
      <c r="F65" s="144">
        <v>60593</v>
      </c>
    </row>
    <row r="66" spans="1:8" x14ac:dyDescent="0.3">
      <c r="A66" s="112" t="s">
        <v>124</v>
      </c>
      <c r="B66" s="143">
        <v>21434.450000000004</v>
      </c>
      <c r="C66" s="144">
        <v>21277.184324999867</v>
      </c>
      <c r="D66" s="144">
        <v>31468.85808299981</v>
      </c>
      <c r="E66" s="144">
        <v>31295</v>
      </c>
      <c r="F66" s="144">
        <v>1221650</v>
      </c>
    </row>
    <row r="67" spans="1:8" x14ac:dyDescent="0.3">
      <c r="A67" s="112" t="s">
        <v>126</v>
      </c>
      <c r="B67" s="143">
        <v>1160924.7</v>
      </c>
      <c r="C67" s="144">
        <v>1230669.1964249923</v>
      </c>
      <c r="D67" s="144">
        <v>1323379.1057107428</v>
      </c>
      <c r="E67" s="144">
        <v>1066323</v>
      </c>
      <c r="F67" s="144">
        <v>1028387</v>
      </c>
    </row>
    <row r="68" spans="1:8" x14ac:dyDescent="0.3">
      <c r="A68" s="112" t="s">
        <v>121</v>
      </c>
      <c r="B68" s="143">
        <v>1247994.4441999998</v>
      </c>
      <c r="C68" s="144">
        <v>1229790.7815749915</v>
      </c>
      <c r="D68" s="144">
        <v>1250046.5556099913</v>
      </c>
      <c r="E68" s="144">
        <v>1268502</v>
      </c>
      <c r="F68" s="144">
        <v>1114530</v>
      </c>
    </row>
    <row r="69" spans="1:8" x14ac:dyDescent="0.3">
      <c r="A69" s="112" t="s">
        <v>356</v>
      </c>
      <c r="B69" s="143">
        <v>296791.18</v>
      </c>
      <c r="C69" s="144">
        <v>259015.19802574813</v>
      </c>
      <c r="D69" s="144" t="s">
        <v>361</v>
      </c>
      <c r="E69" s="144" t="s">
        <v>361</v>
      </c>
      <c r="F69" s="144" t="s">
        <v>361</v>
      </c>
    </row>
    <row r="70" spans="1:8" x14ac:dyDescent="0.3">
      <c r="A70" s="139" t="s">
        <v>216</v>
      </c>
      <c r="B70" s="145">
        <v>1723.5369975999997</v>
      </c>
      <c r="C70" s="151">
        <v>2244.730788599988</v>
      </c>
      <c r="D70" s="151">
        <v>2743.4788731999888</v>
      </c>
      <c r="E70" s="151">
        <v>1505</v>
      </c>
      <c r="F70" s="151">
        <v>1604</v>
      </c>
    </row>
    <row r="71" spans="1:8" ht="15" thickBot="1" x14ac:dyDescent="0.35">
      <c r="A71" s="134" t="s">
        <v>143</v>
      </c>
      <c r="B71" s="147">
        <f t="shared" ref="B71:F71" si="12">+SUM(B61:B70)</f>
        <v>7331773.4966415996</v>
      </c>
      <c r="C71" s="148">
        <f t="shared" si="12"/>
        <v>7400278.0186223565</v>
      </c>
      <c r="D71" s="148">
        <f t="shared" si="12"/>
        <v>7693348.1285272101</v>
      </c>
      <c r="E71" s="148">
        <f t="shared" si="12"/>
        <v>7577457</v>
      </c>
      <c r="F71" s="148">
        <f t="shared" si="12"/>
        <v>8444097</v>
      </c>
    </row>
    <row r="72" spans="1:8" x14ac:dyDescent="0.3">
      <c r="A72" s="112" t="s">
        <v>144</v>
      </c>
      <c r="B72" s="143">
        <f t="shared" ref="B72:F72" si="13">+B61+B62+B63+B64+B65</f>
        <v>4602905.1854439992</v>
      </c>
      <c r="C72" s="144">
        <f t="shared" si="13"/>
        <v>4657280.9274830241</v>
      </c>
      <c r="D72" s="144">
        <f t="shared" si="13"/>
        <v>5085710.130250277</v>
      </c>
      <c r="E72" s="144">
        <f t="shared" si="13"/>
        <v>5209832</v>
      </c>
      <c r="F72" s="144">
        <f t="shared" si="13"/>
        <v>5077926</v>
      </c>
    </row>
    <row r="73" spans="1:8" x14ac:dyDescent="0.3">
      <c r="A73" s="112" t="s">
        <v>145</v>
      </c>
      <c r="B73" s="143">
        <f>+B68+B67+B66+B69</f>
        <v>2727144.7742000003</v>
      </c>
      <c r="C73" s="144">
        <f>+C68+C67+C66+C69</f>
        <v>2740752.3603507318</v>
      </c>
      <c r="D73" s="144">
        <f>+D68+D67+D66</f>
        <v>2604894.5194037338</v>
      </c>
      <c r="E73" s="144">
        <f>+E68+E67+E66</f>
        <v>2366120</v>
      </c>
      <c r="F73" s="144">
        <f>+F68+F67+F66</f>
        <v>3364567</v>
      </c>
    </row>
    <row r="74" spans="1:8" x14ac:dyDescent="0.3">
      <c r="A74" s="139" t="s">
        <v>216</v>
      </c>
      <c r="B74" s="145">
        <f>+B70</f>
        <v>1723.5369975999997</v>
      </c>
      <c r="C74" s="146">
        <f>+C70</f>
        <v>2244.730788599988</v>
      </c>
      <c r="D74" s="146">
        <f>+D70</f>
        <v>2743.4788731999888</v>
      </c>
      <c r="E74" s="146">
        <f>+E70</f>
        <v>1505</v>
      </c>
      <c r="F74" s="146">
        <f t="shared" ref="F74" si="14">+F70</f>
        <v>1604</v>
      </c>
    </row>
    <row r="75" spans="1:8" ht="15" thickBot="1" x14ac:dyDescent="0.35">
      <c r="A75" s="134" t="s">
        <v>143</v>
      </c>
      <c r="B75" s="147">
        <f>+SUM(B72:B74)</f>
        <v>7331773.4966415996</v>
      </c>
      <c r="C75" s="148">
        <f>+SUM(C72:C74)</f>
        <v>7400278.0186223555</v>
      </c>
      <c r="D75" s="148">
        <f>+SUM(D72:D74)</f>
        <v>7693348.1285272101</v>
      </c>
      <c r="E75" s="148">
        <f>+SUM(E72:E74)</f>
        <v>7577457</v>
      </c>
      <c r="F75" s="148">
        <f t="shared" ref="F75" si="15">+SUM(F72:F74)</f>
        <v>8444097</v>
      </c>
    </row>
    <row r="78" spans="1:8" ht="16.2" x14ac:dyDescent="0.3">
      <c r="A78" s="109" t="s">
        <v>334</v>
      </c>
    </row>
    <row r="79" spans="1:8" ht="15" thickBot="1" x14ac:dyDescent="0.35">
      <c r="A79" s="142"/>
      <c r="B79" s="228" t="s">
        <v>401</v>
      </c>
      <c r="C79" s="220" t="s">
        <v>359</v>
      </c>
      <c r="D79" s="220" t="s">
        <v>386</v>
      </c>
      <c r="E79" s="220" t="s">
        <v>115</v>
      </c>
      <c r="F79" s="220" t="s">
        <v>116</v>
      </c>
    </row>
    <row r="80" spans="1:8" x14ac:dyDescent="0.3">
      <c r="A80" s="112" t="s">
        <v>133</v>
      </c>
      <c r="B80" s="456">
        <v>3397191</v>
      </c>
      <c r="C80" s="447">
        <v>4690225</v>
      </c>
      <c r="D80" s="231">
        <v>4565298</v>
      </c>
      <c r="E80" s="231">
        <f>4954011-3890</f>
        <v>4950121</v>
      </c>
      <c r="F80" s="144">
        <f>5771498-16572</f>
        <v>5754926</v>
      </c>
      <c r="H80" s="429"/>
    </row>
    <row r="81" spans="1:6" x14ac:dyDescent="0.3">
      <c r="A81" s="112" t="s">
        <v>110</v>
      </c>
      <c r="B81" s="456">
        <v>4940802.3099999996</v>
      </c>
      <c r="C81" s="447">
        <v>3899429.2230000002</v>
      </c>
      <c r="D81" s="231">
        <v>4037796.6409999998</v>
      </c>
      <c r="E81" s="231">
        <v>4655340.1269999994</v>
      </c>
      <c r="F81" s="144">
        <v>4815349.0769999996</v>
      </c>
    </row>
    <row r="82" spans="1:6" x14ac:dyDescent="0.3">
      <c r="A82" s="112" t="s">
        <v>134</v>
      </c>
      <c r="B82" s="456">
        <v>2223757</v>
      </c>
      <c r="C82" s="447">
        <v>1619595</v>
      </c>
      <c r="D82" s="231">
        <v>2041002</v>
      </c>
      <c r="E82" s="231">
        <f>1689297.5-586226.5</f>
        <v>1103071</v>
      </c>
      <c r="F82" s="144">
        <f>1719534.74-343380.6</f>
        <v>1376154.1400000001</v>
      </c>
    </row>
    <row r="83" spans="1:6" x14ac:dyDescent="0.3">
      <c r="A83" s="112" t="s">
        <v>142</v>
      </c>
      <c r="B83" s="456">
        <v>146193</v>
      </c>
      <c r="C83" s="447">
        <v>154380</v>
      </c>
      <c r="D83" s="144">
        <v>199132</v>
      </c>
      <c r="E83" s="144">
        <v>255162</v>
      </c>
      <c r="F83" s="144">
        <v>252768</v>
      </c>
    </row>
    <row r="84" spans="1:6" x14ac:dyDescent="0.3">
      <c r="A84" s="112" t="s">
        <v>119</v>
      </c>
      <c r="B84" s="456">
        <v>64961</v>
      </c>
      <c r="C84" s="447">
        <v>62956</v>
      </c>
      <c r="D84" s="144">
        <v>79528</v>
      </c>
      <c r="E84" s="144">
        <v>75372</v>
      </c>
      <c r="F84" s="144">
        <v>74691</v>
      </c>
    </row>
    <row r="85" spans="1:6" x14ac:dyDescent="0.3">
      <c r="A85" s="112" t="s">
        <v>124</v>
      </c>
      <c r="B85" s="456">
        <v>207831</v>
      </c>
      <c r="C85" s="447">
        <v>194938</v>
      </c>
      <c r="D85" s="144">
        <v>218032</v>
      </c>
      <c r="E85" s="144">
        <v>160047</v>
      </c>
      <c r="F85" s="144">
        <f>2005588-293723</f>
        <v>1711865</v>
      </c>
    </row>
    <row r="86" spans="1:6" x14ac:dyDescent="0.3">
      <c r="A86" s="112" t="s">
        <v>126</v>
      </c>
      <c r="B86" s="456">
        <v>3543258.04</v>
      </c>
      <c r="C86" s="447">
        <v>2972427.5</v>
      </c>
      <c r="D86" s="144">
        <v>3136529.0359999998</v>
      </c>
      <c r="E86" s="144">
        <v>1450537.8370000001</v>
      </c>
      <c r="F86" s="144">
        <v>1720733.0229999998</v>
      </c>
    </row>
    <row r="87" spans="1:6" x14ac:dyDescent="0.3">
      <c r="A87" s="112" t="s">
        <v>121</v>
      </c>
      <c r="B87" s="456">
        <v>4373446.63</v>
      </c>
      <c r="C87" s="447">
        <v>3882437</v>
      </c>
      <c r="D87" s="144">
        <v>4014593</v>
      </c>
      <c r="E87" s="144">
        <v>4154028.4</v>
      </c>
      <c r="F87" s="144">
        <v>3674442.0050439998</v>
      </c>
    </row>
    <row r="88" spans="1:6" x14ac:dyDescent="0.3">
      <c r="A88" s="112" t="s">
        <v>356</v>
      </c>
      <c r="B88" s="456">
        <v>5155259</v>
      </c>
      <c r="C88" s="447">
        <v>5776676.1370000001</v>
      </c>
      <c r="D88" s="144" t="s">
        <v>361</v>
      </c>
      <c r="E88" s="144" t="s">
        <v>361</v>
      </c>
      <c r="F88" s="144" t="s">
        <v>361</v>
      </c>
    </row>
    <row r="89" spans="1:6" ht="15" thickBot="1" x14ac:dyDescent="0.35">
      <c r="A89" s="141" t="s">
        <v>143</v>
      </c>
      <c r="B89" s="457">
        <f>+SUM(B79:B88)</f>
        <v>24052698.979999997</v>
      </c>
      <c r="C89" s="148">
        <f>+SUM(C80:C88)</f>
        <v>23253063.859999999</v>
      </c>
      <c r="D89" s="148">
        <f>+SUM(D80:D87)</f>
        <v>18291910.677000001</v>
      </c>
      <c r="E89" s="148">
        <f>+SUM(E80:E87)</f>
        <v>16803679.364</v>
      </c>
      <c r="F89" s="148">
        <f>+SUM(F80:F87)</f>
        <v>19380928.245044</v>
      </c>
    </row>
    <row r="90" spans="1:6" x14ac:dyDescent="0.3">
      <c r="A90" s="112" t="s">
        <v>144</v>
      </c>
      <c r="B90" s="456">
        <f t="shared" ref="B90:F90" si="16">+B84+B80+B81+B82+B83</f>
        <v>10772904.309999999</v>
      </c>
      <c r="C90" s="144">
        <f t="shared" si="16"/>
        <v>10426585.223000001</v>
      </c>
      <c r="D90" s="144">
        <f t="shared" si="16"/>
        <v>10922756.640999999</v>
      </c>
      <c r="E90" s="144">
        <f t="shared" si="16"/>
        <v>11039066.127</v>
      </c>
      <c r="F90" s="144">
        <f t="shared" si="16"/>
        <v>12273888.217</v>
      </c>
    </row>
    <row r="91" spans="1:6" x14ac:dyDescent="0.3">
      <c r="A91" s="139" t="s">
        <v>145</v>
      </c>
      <c r="B91" s="456">
        <f>+B86+B85+B87+B88</f>
        <v>13279794.67</v>
      </c>
      <c r="C91" s="151">
        <f>+C86+C85+C87+C88</f>
        <v>12826478.637</v>
      </c>
      <c r="D91" s="151">
        <f>+D86+D85+D87</f>
        <v>7369154.0360000003</v>
      </c>
      <c r="E91" s="151">
        <f>+E86+E85+E87</f>
        <v>5764613.2369999997</v>
      </c>
      <c r="F91" s="151">
        <f>+F86+F85+F87</f>
        <v>7107040.0280440003</v>
      </c>
    </row>
    <row r="92" spans="1:6" ht="15" thickBot="1" x14ac:dyDescent="0.35">
      <c r="A92" s="141" t="s">
        <v>143</v>
      </c>
      <c r="B92" s="457">
        <f>+B90+B91</f>
        <v>24052698.979999997</v>
      </c>
      <c r="C92" s="148">
        <f>+C90+C91</f>
        <v>23253063.859999999</v>
      </c>
      <c r="D92" s="148">
        <f>+D90+D91</f>
        <v>18291910.677000001</v>
      </c>
      <c r="E92" s="148">
        <f>+E90+E91</f>
        <v>16803679.364</v>
      </c>
      <c r="F92" s="148">
        <f t="shared" ref="F92" si="17">+F90+F91</f>
        <v>19380928.245044</v>
      </c>
    </row>
    <row r="93" spans="1:6" x14ac:dyDescent="0.3">
      <c r="A93" s="266"/>
      <c r="B93" s="267"/>
      <c r="C93" s="232"/>
      <c r="D93" s="232"/>
      <c r="E93" s="232"/>
    </row>
    <row r="94" spans="1:6" x14ac:dyDescent="0.3">
      <c r="A94" s="230" t="s">
        <v>387</v>
      </c>
    </row>
    <row r="95" spans="1:6" x14ac:dyDescent="0.3">
      <c r="C95"/>
      <c r="D95"/>
      <c r="E95"/>
    </row>
    <row r="96" spans="1:6" ht="16.2" x14ac:dyDescent="0.3">
      <c r="A96" s="109" t="s">
        <v>337</v>
      </c>
    </row>
    <row r="97" spans="1:6" ht="15" thickBot="1" x14ac:dyDescent="0.35">
      <c r="A97" s="142"/>
      <c r="B97" s="228" t="s">
        <v>401</v>
      </c>
      <c r="C97" s="220" t="s">
        <v>359</v>
      </c>
      <c r="D97" s="220" t="s">
        <v>325</v>
      </c>
      <c r="E97" s="220" t="s">
        <v>115</v>
      </c>
      <c r="F97" s="220" t="s">
        <v>116</v>
      </c>
    </row>
    <row r="98" spans="1:6" x14ac:dyDescent="0.3">
      <c r="A98" s="112" t="s">
        <v>133</v>
      </c>
      <c r="B98" s="143">
        <v>1525723</v>
      </c>
      <c r="C98" s="268">
        <v>89027</v>
      </c>
      <c r="D98" s="268">
        <v>155275</v>
      </c>
      <c r="E98" s="268">
        <v>208914</v>
      </c>
      <c r="F98" s="268">
        <v>169578</v>
      </c>
    </row>
    <row r="99" spans="1:6" x14ac:dyDescent="0.3">
      <c r="A99" s="112" t="s">
        <v>110</v>
      </c>
      <c r="B99" s="143">
        <v>1418.2699999999998</v>
      </c>
      <c r="C99" s="268">
        <v>1796</v>
      </c>
      <c r="D99" s="268">
        <v>1784.662</v>
      </c>
      <c r="E99" s="268">
        <v>1980</v>
      </c>
      <c r="F99" s="268">
        <v>1979</v>
      </c>
    </row>
    <row r="100" spans="1:6" x14ac:dyDescent="0.3">
      <c r="A100" s="112" t="s">
        <v>134</v>
      </c>
      <c r="B100" s="380">
        <v>384040</v>
      </c>
      <c r="C100" s="268">
        <v>332093</v>
      </c>
      <c r="D100" s="268">
        <v>549129</v>
      </c>
      <c r="E100" s="268">
        <v>0</v>
      </c>
      <c r="F100" s="268">
        <v>0</v>
      </c>
    </row>
    <row r="101" spans="1:6" x14ac:dyDescent="0.3">
      <c r="A101" s="112" t="s">
        <v>142</v>
      </c>
      <c r="B101" s="143">
        <v>12583</v>
      </c>
      <c r="C101" s="268">
        <v>14553</v>
      </c>
      <c r="D101" s="268">
        <v>26874</v>
      </c>
      <c r="E101" s="268">
        <v>31878</v>
      </c>
      <c r="F101" s="268">
        <v>16305</v>
      </c>
    </row>
    <row r="102" spans="1:6" x14ac:dyDescent="0.3">
      <c r="A102" s="112" t="s">
        <v>119</v>
      </c>
      <c r="B102" s="376">
        <v>0</v>
      </c>
      <c r="C102" s="268">
        <v>0</v>
      </c>
      <c r="D102" s="268">
        <v>0</v>
      </c>
      <c r="E102" s="268">
        <v>0</v>
      </c>
      <c r="F102" s="268">
        <v>0</v>
      </c>
    </row>
    <row r="103" spans="1:6" x14ac:dyDescent="0.3">
      <c r="A103" s="112" t="s">
        <v>124</v>
      </c>
      <c r="B103" s="376">
        <v>0</v>
      </c>
      <c r="C103" s="268">
        <v>222156</v>
      </c>
      <c r="D103" s="268">
        <v>0</v>
      </c>
      <c r="E103" s="268">
        <v>0</v>
      </c>
      <c r="F103" s="268">
        <v>644773</v>
      </c>
    </row>
    <row r="104" spans="1:6" x14ac:dyDescent="0.3">
      <c r="A104" s="112" t="s">
        <v>126</v>
      </c>
      <c r="B104" s="376">
        <v>0</v>
      </c>
      <c r="C104" s="268">
        <v>0</v>
      </c>
      <c r="D104" s="268">
        <v>0</v>
      </c>
      <c r="E104" s="269">
        <v>61</v>
      </c>
      <c r="F104" s="269">
        <v>635</v>
      </c>
    </row>
    <row r="105" spans="1:6" x14ac:dyDescent="0.3">
      <c r="A105" s="112" t="s">
        <v>121</v>
      </c>
      <c r="B105" s="376">
        <v>0</v>
      </c>
      <c r="C105" s="268">
        <v>0</v>
      </c>
      <c r="D105" s="268">
        <v>0</v>
      </c>
      <c r="E105" s="269">
        <v>3</v>
      </c>
      <c r="F105" s="269">
        <v>33281</v>
      </c>
    </row>
    <row r="106" spans="1:6" x14ac:dyDescent="0.3">
      <c r="A106" s="299" t="s">
        <v>356</v>
      </c>
      <c r="B106" s="143">
        <v>1805294.9000000001</v>
      </c>
      <c r="C106" s="144">
        <v>1848990</v>
      </c>
      <c r="D106" s="144" t="s">
        <v>361</v>
      </c>
      <c r="E106" s="144" t="s">
        <v>361</v>
      </c>
      <c r="F106" s="144" t="s">
        <v>361</v>
      </c>
    </row>
    <row r="107" spans="1:6" ht="15" thickBot="1" x14ac:dyDescent="0.35">
      <c r="A107" s="300" t="s">
        <v>143</v>
      </c>
      <c r="B107" s="301">
        <f>+SUM(B98:B106)</f>
        <v>3729059.17</v>
      </c>
      <c r="C107" s="271">
        <f>+SUM(C98:C106)</f>
        <v>2508615</v>
      </c>
      <c r="D107" s="271">
        <f>+SUM(D98:D105)</f>
        <v>733062.66200000001</v>
      </c>
      <c r="E107" s="271">
        <f>+SUM(E98:E105)</f>
        <v>242836</v>
      </c>
      <c r="F107" s="271">
        <f>+SUM(F98:F105)</f>
        <v>866551</v>
      </c>
    </row>
    <row r="108" spans="1:6" x14ac:dyDescent="0.3">
      <c r="A108" s="112" t="s">
        <v>144</v>
      </c>
      <c r="B108" s="302">
        <f t="shared" ref="B108:F108" si="18">+B102+B98+B99+B100+B101</f>
        <v>1923764.27</v>
      </c>
      <c r="C108" s="268">
        <f t="shared" si="18"/>
        <v>437469</v>
      </c>
      <c r="D108" s="268">
        <f t="shared" si="18"/>
        <v>733062.66200000001</v>
      </c>
      <c r="E108" s="268">
        <f t="shared" si="18"/>
        <v>242772</v>
      </c>
      <c r="F108" s="268">
        <f t="shared" si="18"/>
        <v>187862</v>
      </c>
    </row>
    <row r="109" spans="1:6" x14ac:dyDescent="0.3">
      <c r="A109" s="139" t="s">
        <v>145</v>
      </c>
      <c r="B109" s="303">
        <f>+B104+B103+B105+B106</f>
        <v>1805294.9000000001</v>
      </c>
      <c r="C109" s="270">
        <f>+C104+C103+C105+C106</f>
        <v>2071146</v>
      </c>
      <c r="D109" s="270">
        <f>+D104+D103+D105</f>
        <v>0</v>
      </c>
      <c r="E109" s="270">
        <f>+E104+E103+E105</f>
        <v>64</v>
      </c>
      <c r="F109" s="270">
        <f>+F104+F103+F105</f>
        <v>678689</v>
      </c>
    </row>
    <row r="110" spans="1:6" ht="15" thickBot="1" x14ac:dyDescent="0.35">
      <c r="A110" s="134" t="s">
        <v>143</v>
      </c>
      <c r="B110" s="301">
        <f>+B108+B109</f>
        <v>3729059.17</v>
      </c>
      <c r="C110" s="271">
        <f>+C108+C109</f>
        <v>2508615</v>
      </c>
      <c r="D110" s="271">
        <f>+D108+D109</f>
        <v>733062.66200000001</v>
      </c>
      <c r="E110" s="271">
        <f>+E108+E109</f>
        <v>242836</v>
      </c>
      <c r="F110" s="271">
        <f t="shared" ref="F110" si="19">+F108+F109</f>
        <v>866551</v>
      </c>
    </row>
    <row r="111" spans="1:6" x14ac:dyDescent="0.3">
      <c r="A111" s="153"/>
    </row>
    <row r="112" spans="1:6" x14ac:dyDescent="0.3">
      <c r="A112" s="292" t="s">
        <v>362</v>
      </c>
    </row>
    <row r="113" spans="2:2" x14ac:dyDescent="0.3">
      <c r="B113" s="22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85"/>
  <sheetViews>
    <sheetView zoomScale="78" workbookViewId="0">
      <selection activeCell="M26" sqref="M26"/>
    </sheetView>
  </sheetViews>
  <sheetFormatPr defaultRowHeight="14.4" x14ac:dyDescent="0.3"/>
  <cols>
    <col min="1" max="1" width="35.33203125" customWidth="1"/>
    <col min="2" max="10" width="15.6640625" style="43" customWidth="1"/>
    <col min="11" max="11" width="3.5546875" customWidth="1"/>
    <col min="12" max="13" width="15.44140625" customWidth="1"/>
  </cols>
  <sheetData>
    <row r="1" spans="1:13" ht="23.4" x14ac:dyDescent="0.45">
      <c r="A1" s="123" t="s">
        <v>219</v>
      </c>
    </row>
    <row r="2" spans="1:13" x14ac:dyDescent="0.3">
      <c r="A2" t="s">
        <v>422</v>
      </c>
      <c r="B2" s="155"/>
    </row>
    <row r="4" spans="1:13" x14ac:dyDescent="0.3">
      <c r="A4" s="449" t="s">
        <v>220</v>
      </c>
    </row>
    <row r="5" spans="1:13" x14ac:dyDescent="0.3">
      <c r="B5" s="470" t="s">
        <v>231</v>
      </c>
      <c r="C5" s="470"/>
      <c r="D5" s="470"/>
      <c r="E5" s="470" t="s">
        <v>232</v>
      </c>
      <c r="F5" s="470"/>
      <c r="G5" s="470"/>
      <c r="H5" s="470" t="s">
        <v>233</v>
      </c>
      <c r="I5" s="470"/>
      <c r="J5" s="470"/>
      <c r="L5" s="297" t="s">
        <v>148</v>
      </c>
      <c r="M5" s="297" t="s">
        <v>400</v>
      </c>
    </row>
    <row r="6" spans="1:13" x14ac:dyDescent="0.3">
      <c r="L6" s="43"/>
    </row>
    <row r="7" spans="1:13" x14ac:dyDescent="0.3">
      <c r="A7" s="115"/>
      <c r="B7" s="304" t="s">
        <v>221</v>
      </c>
      <c r="C7" s="304" t="s">
        <v>222</v>
      </c>
      <c r="D7" s="305" t="s">
        <v>135</v>
      </c>
      <c r="E7" s="305" t="s">
        <v>221</v>
      </c>
      <c r="F7" s="305" t="s">
        <v>222</v>
      </c>
      <c r="G7" s="305" t="s">
        <v>135</v>
      </c>
      <c r="H7" s="305" t="s">
        <v>221</v>
      </c>
      <c r="I7" s="305" t="s">
        <v>222</v>
      </c>
      <c r="J7" s="305" t="s">
        <v>135</v>
      </c>
      <c r="L7" s="305" t="s">
        <v>135</v>
      </c>
      <c r="M7" s="305" t="s">
        <v>135</v>
      </c>
    </row>
    <row r="8" spans="1:13" x14ac:dyDescent="0.3">
      <c r="A8" s="127" t="s">
        <v>223</v>
      </c>
      <c r="B8" s="159">
        <v>505</v>
      </c>
      <c r="C8" s="159">
        <v>121</v>
      </c>
      <c r="D8" s="405">
        <f>+B8+C8</f>
        <v>626</v>
      </c>
      <c r="E8" s="159">
        <v>43</v>
      </c>
      <c r="F8" s="159">
        <v>30</v>
      </c>
      <c r="G8" s="405">
        <f>+E8+F8</f>
        <v>73</v>
      </c>
      <c r="H8" s="159">
        <f>+B8+E8</f>
        <v>548</v>
      </c>
      <c r="I8" s="159">
        <f>+C8+F8</f>
        <v>151</v>
      </c>
      <c r="J8" s="405">
        <f>+H8+I8</f>
        <v>699</v>
      </c>
      <c r="L8" s="159">
        <v>473</v>
      </c>
      <c r="M8" s="408">
        <f>J8+L8</f>
        <v>1172</v>
      </c>
    </row>
    <row r="9" spans="1:13" x14ac:dyDescent="0.3">
      <c r="A9" s="112" t="s">
        <v>224</v>
      </c>
      <c r="B9" s="160">
        <v>1357</v>
      </c>
      <c r="C9" s="160">
        <v>467</v>
      </c>
      <c r="D9" s="406">
        <f t="shared" ref="D9:D17" si="0">+B9+C9</f>
        <v>1824</v>
      </c>
      <c r="E9" s="160">
        <v>36</v>
      </c>
      <c r="F9" s="160">
        <v>71</v>
      </c>
      <c r="G9" s="406">
        <f t="shared" ref="G9:G17" si="1">+E9+F9</f>
        <v>107</v>
      </c>
      <c r="H9" s="160">
        <f t="shared" ref="H9:H17" si="2">+B9+E9</f>
        <v>1393</v>
      </c>
      <c r="I9" s="160">
        <f t="shared" ref="I9:I17" si="3">+C9+F9</f>
        <v>538</v>
      </c>
      <c r="J9" s="406">
        <f t="shared" ref="J9:J17" si="4">+H9+I9</f>
        <v>1931</v>
      </c>
      <c r="L9" s="160">
        <v>1942</v>
      </c>
      <c r="M9" s="408">
        <f t="shared" ref="M9:M17" si="5">J9+L9</f>
        <v>3873</v>
      </c>
    </row>
    <row r="10" spans="1:13" x14ac:dyDescent="0.3">
      <c r="A10" s="112" t="s">
        <v>225</v>
      </c>
      <c r="B10" s="160">
        <v>1969</v>
      </c>
      <c r="C10" s="160">
        <v>551</v>
      </c>
      <c r="D10" s="406">
        <f t="shared" si="0"/>
        <v>2520</v>
      </c>
      <c r="E10" s="160">
        <v>143</v>
      </c>
      <c r="F10" s="160">
        <v>90</v>
      </c>
      <c r="G10" s="406">
        <f t="shared" si="1"/>
        <v>233</v>
      </c>
      <c r="H10" s="160">
        <f t="shared" si="2"/>
        <v>2112</v>
      </c>
      <c r="I10" s="160">
        <f t="shared" si="3"/>
        <v>641</v>
      </c>
      <c r="J10" s="406">
        <f t="shared" si="4"/>
        <v>2753</v>
      </c>
      <c r="L10" s="160">
        <v>1358</v>
      </c>
      <c r="M10" s="408">
        <f t="shared" si="5"/>
        <v>4111</v>
      </c>
    </row>
    <row r="11" spans="1:13" x14ac:dyDescent="0.3">
      <c r="A11" s="112" t="s">
        <v>226</v>
      </c>
      <c r="B11" s="160">
        <v>232</v>
      </c>
      <c r="C11" s="160">
        <v>72</v>
      </c>
      <c r="D11" s="406">
        <f t="shared" si="0"/>
        <v>304</v>
      </c>
      <c r="E11" s="160">
        <v>11</v>
      </c>
      <c r="F11" s="160">
        <v>7</v>
      </c>
      <c r="G11" s="406">
        <f t="shared" si="1"/>
        <v>18</v>
      </c>
      <c r="H11" s="160">
        <f t="shared" si="2"/>
        <v>243</v>
      </c>
      <c r="I11" s="160">
        <f t="shared" si="3"/>
        <v>79</v>
      </c>
      <c r="J11" s="406">
        <f t="shared" si="4"/>
        <v>322</v>
      </c>
      <c r="L11" s="160">
        <v>143</v>
      </c>
      <c r="M11" s="408">
        <f t="shared" si="5"/>
        <v>465</v>
      </c>
    </row>
    <row r="12" spans="1:13" x14ac:dyDescent="0.3">
      <c r="A12" s="112" t="s">
        <v>227</v>
      </c>
      <c r="B12" s="160">
        <v>28</v>
      </c>
      <c r="C12" s="160">
        <v>6</v>
      </c>
      <c r="D12" s="406">
        <f t="shared" si="0"/>
        <v>34</v>
      </c>
      <c r="E12" s="160">
        <v>14</v>
      </c>
      <c r="F12" s="160">
        <v>2</v>
      </c>
      <c r="G12" s="406">
        <f t="shared" si="1"/>
        <v>16</v>
      </c>
      <c r="H12" s="160">
        <f t="shared" si="2"/>
        <v>42</v>
      </c>
      <c r="I12" s="160">
        <f t="shared" si="3"/>
        <v>8</v>
      </c>
      <c r="J12" s="406">
        <f t="shared" si="4"/>
        <v>50</v>
      </c>
      <c r="L12" s="160">
        <v>22</v>
      </c>
      <c r="M12" s="408">
        <f t="shared" si="5"/>
        <v>72</v>
      </c>
    </row>
    <row r="13" spans="1:13" x14ac:dyDescent="0.3">
      <c r="A13" s="112" t="s">
        <v>339</v>
      </c>
      <c r="B13" s="160">
        <v>2848</v>
      </c>
      <c r="C13" s="160">
        <v>707</v>
      </c>
      <c r="D13" s="406">
        <f t="shared" si="0"/>
        <v>3555</v>
      </c>
      <c r="E13" s="160">
        <v>69</v>
      </c>
      <c r="F13" s="160">
        <v>71</v>
      </c>
      <c r="G13" s="406">
        <f t="shared" si="1"/>
        <v>140</v>
      </c>
      <c r="H13" s="160">
        <f t="shared" si="2"/>
        <v>2917</v>
      </c>
      <c r="I13" s="160">
        <f t="shared" si="3"/>
        <v>778</v>
      </c>
      <c r="J13" s="406">
        <f t="shared" si="4"/>
        <v>3695</v>
      </c>
      <c r="L13" s="160">
        <v>1394</v>
      </c>
      <c r="M13" s="408">
        <f t="shared" si="5"/>
        <v>5089</v>
      </c>
    </row>
    <row r="14" spans="1:13" x14ac:dyDescent="0.3">
      <c r="A14" s="112" t="s">
        <v>347</v>
      </c>
      <c r="B14" s="160">
        <v>1844</v>
      </c>
      <c r="C14" s="160">
        <v>797</v>
      </c>
      <c r="D14" s="406">
        <f t="shared" si="0"/>
        <v>2641</v>
      </c>
      <c r="E14" s="160">
        <v>51</v>
      </c>
      <c r="F14" s="160">
        <v>57</v>
      </c>
      <c r="G14" s="406">
        <f t="shared" si="1"/>
        <v>108</v>
      </c>
      <c r="H14" s="160">
        <f t="shared" si="2"/>
        <v>1895</v>
      </c>
      <c r="I14" s="160">
        <f t="shared" si="3"/>
        <v>854</v>
      </c>
      <c r="J14" s="406">
        <f t="shared" si="4"/>
        <v>2749</v>
      </c>
      <c r="L14" s="160">
        <v>1572</v>
      </c>
      <c r="M14" s="408">
        <f t="shared" si="5"/>
        <v>4321</v>
      </c>
    </row>
    <row r="15" spans="1:13" x14ac:dyDescent="0.3">
      <c r="A15" s="112" t="s">
        <v>228</v>
      </c>
      <c r="B15" s="160">
        <v>0</v>
      </c>
      <c r="C15" s="160">
        <v>0</v>
      </c>
      <c r="D15" s="406">
        <f t="shared" si="0"/>
        <v>0</v>
      </c>
      <c r="E15" s="160">
        <v>35</v>
      </c>
      <c r="F15" s="160">
        <v>8</v>
      </c>
      <c r="G15" s="406">
        <f t="shared" si="1"/>
        <v>43</v>
      </c>
      <c r="H15" s="160">
        <f t="shared" si="2"/>
        <v>35</v>
      </c>
      <c r="I15" s="160">
        <f t="shared" si="3"/>
        <v>8</v>
      </c>
      <c r="J15" s="406">
        <f t="shared" si="4"/>
        <v>43</v>
      </c>
      <c r="L15" s="160">
        <v>244</v>
      </c>
      <c r="M15" s="408">
        <f t="shared" si="5"/>
        <v>287</v>
      </c>
    </row>
    <row r="16" spans="1:13" x14ac:dyDescent="0.3">
      <c r="A16" s="112" t="s">
        <v>341</v>
      </c>
      <c r="B16" s="160">
        <v>350</v>
      </c>
      <c r="C16" s="160">
        <v>145</v>
      </c>
      <c r="D16" s="406">
        <f t="shared" si="0"/>
        <v>495</v>
      </c>
      <c r="E16" s="160">
        <v>15</v>
      </c>
      <c r="F16" s="160">
        <v>21</v>
      </c>
      <c r="G16" s="406"/>
      <c r="H16" s="160">
        <f t="shared" ref="H16" si="6">+B16+E16</f>
        <v>365</v>
      </c>
      <c r="I16" s="160">
        <f t="shared" ref="I16" si="7">+C16+F16</f>
        <v>166</v>
      </c>
      <c r="J16" s="406">
        <f t="shared" ref="J16" si="8">+H16+I16</f>
        <v>531</v>
      </c>
      <c r="L16" s="160">
        <v>1537</v>
      </c>
      <c r="M16" s="408">
        <f t="shared" si="5"/>
        <v>2068</v>
      </c>
    </row>
    <row r="17" spans="1:13" x14ac:dyDescent="0.3">
      <c r="A17" s="113" t="s">
        <v>229</v>
      </c>
      <c r="B17" s="161">
        <v>129</v>
      </c>
      <c r="C17" s="161">
        <v>73</v>
      </c>
      <c r="D17" s="407">
        <f t="shared" si="0"/>
        <v>202</v>
      </c>
      <c r="E17" s="161">
        <v>20</v>
      </c>
      <c r="F17" s="161">
        <v>29</v>
      </c>
      <c r="G17" s="407">
        <f t="shared" si="1"/>
        <v>49</v>
      </c>
      <c r="H17" s="161">
        <f t="shared" si="2"/>
        <v>149</v>
      </c>
      <c r="I17" s="161">
        <f t="shared" si="3"/>
        <v>102</v>
      </c>
      <c r="J17" s="407">
        <f t="shared" si="4"/>
        <v>251</v>
      </c>
      <c r="L17" s="161">
        <v>18</v>
      </c>
      <c r="M17" s="408">
        <f t="shared" si="5"/>
        <v>269</v>
      </c>
    </row>
    <row r="18" spans="1:13" x14ac:dyDescent="0.3">
      <c r="A18" s="114" t="s">
        <v>230</v>
      </c>
      <c r="B18" s="410">
        <f t="shared" ref="B18:J18" si="9">+SUM(B8:B17)</f>
        <v>9262</v>
      </c>
      <c r="C18" s="410">
        <f t="shared" si="9"/>
        <v>2939</v>
      </c>
      <c r="D18" s="410">
        <f t="shared" si="9"/>
        <v>12201</v>
      </c>
      <c r="E18" s="410">
        <f t="shared" si="9"/>
        <v>437</v>
      </c>
      <c r="F18" s="410">
        <f t="shared" si="9"/>
        <v>386</v>
      </c>
      <c r="G18" s="410">
        <f t="shared" si="9"/>
        <v>787</v>
      </c>
      <c r="H18" s="410">
        <f t="shared" si="9"/>
        <v>9699</v>
      </c>
      <c r="I18" s="410">
        <f t="shared" si="9"/>
        <v>3325</v>
      </c>
      <c r="J18" s="410">
        <f t="shared" si="9"/>
        <v>13024</v>
      </c>
      <c r="L18" s="410">
        <f t="shared" ref="L18:M18" si="10">+SUM(L8:L17)</f>
        <v>8703</v>
      </c>
      <c r="M18" s="410">
        <f t="shared" si="10"/>
        <v>21727</v>
      </c>
    </row>
    <row r="19" spans="1:13" x14ac:dyDescent="0.3">
      <c r="A19" s="119"/>
      <c r="B19" s="259"/>
      <c r="C19" s="259"/>
      <c r="D19" s="259"/>
      <c r="E19" s="259"/>
      <c r="F19" s="259"/>
      <c r="G19" s="259"/>
      <c r="H19" s="259"/>
      <c r="I19" s="259"/>
      <c r="J19" s="259"/>
    </row>
    <row r="20" spans="1:13" ht="15" thickBot="1" x14ac:dyDescent="0.35">
      <c r="A20" s="134" t="s">
        <v>342</v>
      </c>
      <c r="B20" s="259"/>
      <c r="C20" s="259"/>
      <c r="D20" s="259"/>
      <c r="E20" s="259"/>
      <c r="F20" s="259"/>
      <c r="G20" s="259"/>
      <c r="H20" s="305" t="s">
        <v>221</v>
      </c>
      <c r="I20" s="305" t="s">
        <v>222</v>
      </c>
      <c r="J20" s="305" t="s">
        <v>135</v>
      </c>
    </row>
    <row r="21" spans="1:13" x14ac:dyDescent="0.3">
      <c r="A21" s="112" t="s">
        <v>244</v>
      </c>
      <c r="B21" s="259"/>
      <c r="C21" s="259"/>
      <c r="D21" s="259"/>
      <c r="E21" s="259"/>
      <c r="F21" s="259"/>
      <c r="G21" s="259"/>
      <c r="H21" s="160">
        <f>+H8+H9+H10</f>
        <v>4053</v>
      </c>
      <c r="I21" s="160">
        <f>+I8+I9+I10</f>
        <v>1330</v>
      </c>
      <c r="J21" s="406">
        <f>+J8+J9+J10</f>
        <v>5383</v>
      </c>
    </row>
    <row r="22" spans="1:13" x14ac:dyDescent="0.3">
      <c r="A22" s="112" t="s">
        <v>245</v>
      </c>
      <c r="B22" s="259"/>
      <c r="C22" s="259"/>
      <c r="D22" s="259"/>
      <c r="E22" s="259"/>
      <c r="F22" s="259"/>
      <c r="G22" s="259"/>
      <c r="H22" s="160">
        <f>+H11</f>
        <v>243</v>
      </c>
      <c r="I22" s="160">
        <f>+I11</f>
        <v>79</v>
      </c>
      <c r="J22" s="406">
        <f>+J11</f>
        <v>322</v>
      </c>
    </row>
    <row r="23" spans="1:13" x14ac:dyDescent="0.3">
      <c r="A23" s="112" t="s">
        <v>340</v>
      </c>
      <c r="B23" s="259"/>
      <c r="C23" s="259"/>
      <c r="D23" s="259"/>
      <c r="E23" s="259"/>
      <c r="F23" s="259"/>
      <c r="G23" s="259"/>
      <c r="H23" s="160">
        <f>+H13+H16+H14</f>
        <v>5177</v>
      </c>
      <c r="I23" s="160">
        <f>+I13+I16+I14</f>
        <v>1798</v>
      </c>
      <c r="J23" s="406">
        <f>+J13+J16+J14</f>
        <v>6975</v>
      </c>
    </row>
    <row r="24" spans="1:13" x14ac:dyDescent="0.3">
      <c r="A24" s="112" t="s">
        <v>246</v>
      </c>
      <c r="B24" s="259"/>
      <c r="C24" s="259"/>
      <c r="D24" s="259"/>
      <c r="E24" s="259"/>
      <c r="F24" s="259"/>
      <c r="G24" s="259"/>
      <c r="H24" s="160">
        <f>+H12+H15</f>
        <v>77</v>
      </c>
      <c r="I24" s="160">
        <f>+I12+I15</f>
        <v>16</v>
      </c>
      <c r="J24" s="406">
        <f>+J12+J15</f>
        <v>93</v>
      </c>
    </row>
    <row r="25" spans="1:13" x14ac:dyDescent="0.3">
      <c r="A25" s="139" t="s">
        <v>247</v>
      </c>
      <c r="B25" s="259"/>
      <c r="C25" s="259"/>
      <c r="D25" s="259"/>
      <c r="E25" s="259"/>
      <c r="F25" s="259"/>
      <c r="G25" s="259"/>
      <c r="H25" s="160">
        <f>+H17</f>
        <v>149</v>
      </c>
      <c r="I25" s="160">
        <f>+I17</f>
        <v>102</v>
      </c>
      <c r="J25" s="406">
        <f>+J17</f>
        <v>251</v>
      </c>
    </row>
    <row r="26" spans="1:13" x14ac:dyDescent="0.3">
      <c r="A26" s="119"/>
      <c r="B26" s="259"/>
      <c r="C26" s="259"/>
      <c r="D26" s="259"/>
      <c r="E26" s="259"/>
      <c r="F26" s="259"/>
      <c r="G26" s="259"/>
      <c r="H26" s="410">
        <f>+SUM(H21:H25)</f>
        <v>9699</v>
      </c>
      <c r="I26" s="410">
        <f>+SUM(I21:I25)</f>
        <v>3325</v>
      </c>
      <c r="J26" s="410">
        <f>+SUM(J21:J25)</f>
        <v>13024</v>
      </c>
    </row>
    <row r="27" spans="1:13" x14ac:dyDescent="0.3">
      <c r="A27" s="119"/>
      <c r="B27" s="259"/>
      <c r="C27" s="259"/>
      <c r="D27" s="259"/>
      <c r="E27" s="259"/>
      <c r="F27" s="259"/>
      <c r="G27" s="259"/>
      <c r="H27" s="259"/>
      <c r="I27" s="259"/>
      <c r="J27" s="259"/>
    </row>
    <row r="29" spans="1:13" x14ac:dyDescent="0.3">
      <c r="H29" s="470" t="s">
        <v>233</v>
      </c>
      <c r="I29" s="470"/>
      <c r="J29" s="470"/>
    </row>
    <row r="31" spans="1:13" ht="15" thickBot="1" x14ac:dyDescent="0.35">
      <c r="A31" s="134" t="s">
        <v>234</v>
      </c>
      <c r="B31" s="97"/>
      <c r="C31" s="97"/>
      <c r="D31" s="97"/>
      <c r="E31" s="97"/>
      <c r="F31" s="97"/>
      <c r="G31" s="97"/>
      <c r="H31" s="305" t="s">
        <v>221</v>
      </c>
      <c r="I31" s="305" t="s">
        <v>222</v>
      </c>
      <c r="J31" s="305" t="s">
        <v>135</v>
      </c>
    </row>
    <row r="32" spans="1:13" x14ac:dyDescent="0.3">
      <c r="A32" s="112" t="s">
        <v>235</v>
      </c>
      <c r="H32" s="160">
        <v>491</v>
      </c>
      <c r="I32" s="160">
        <v>398</v>
      </c>
      <c r="J32" s="160">
        <f>+H32+I32</f>
        <v>889</v>
      </c>
    </row>
    <row r="33" spans="1:10" x14ac:dyDescent="0.3">
      <c r="A33" s="112" t="s">
        <v>236</v>
      </c>
      <c r="H33" s="160">
        <v>7064</v>
      </c>
      <c r="I33" s="160">
        <v>2383</v>
      </c>
      <c r="J33" s="160">
        <f>+H33+I33</f>
        <v>9447</v>
      </c>
    </row>
    <row r="34" spans="1:10" x14ac:dyDescent="0.3">
      <c r="A34" s="139" t="s">
        <v>237</v>
      </c>
      <c r="B34" s="64"/>
      <c r="C34" s="64"/>
      <c r="D34" s="64"/>
      <c r="E34" s="64"/>
      <c r="F34" s="64"/>
      <c r="G34" s="64"/>
      <c r="H34" s="160">
        <v>2144</v>
      </c>
      <c r="I34" s="160">
        <v>544</v>
      </c>
      <c r="J34" s="160">
        <f>+H34+I34</f>
        <v>2688</v>
      </c>
    </row>
    <row r="35" spans="1:10" ht="15" thickBot="1" x14ac:dyDescent="0.35">
      <c r="A35" s="134" t="s">
        <v>238</v>
      </c>
      <c r="B35" s="97"/>
      <c r="C35" s="97"/>
      <c r="D35" s="97"/>
      <c r="E35" s="97"/>
      <c r="F35" s="97"/>
      <c r="G35" s="97"/>
      <c r="H35" s="162">
        <f>+SUM(H32:H34)</f>
        <v>9699</v>
      </c>
      <c r="I35" s="162">
        <f>+SUM(I32:I34)</f>
        <v>3325</v>
      </c>
      <c r="J35" s="162">
        <f>+SUM(J32:J34)</f>
        <v>13024</v>
      </c>
    </row>
    <row r="37" spans="1:10" x14ac:dyDescent="0.3">
      <c r="A37" s="163" t="s">
        <v>239</v>
      </c>
    </row>
    <row r="38" spans="1:10" x14ac:dyDescent="0.3">
      <c r="A38" s="163"/>
    </row>
    <row r="39" spans="1:10" x14ac:dyDescent="0.3">
      <c r="A39" s="163"/>
      <c r="E39" s="470" t="s">
        <v>241</v>
      </c>
      <c r="F39" s="470"/>
      <c r="G39" s="470"/>
      <c r="H39" s="470" t="s">
        <v>242</v>
      </c>
      <c r="I39" s="470"/>
      <c r="J39" s="470"/>
    </row>
    <row r="40" spans="1:10" ht="5.0999999999999996" customHeight="1" x14ac:dyDescent="0.3"/>
    <row r="41" spans="1:10" ht="15" thickBot="1" x14ac:dyDescent="0.35">
      <c r="A41" s="165" t="s">
        <v>482</v>
      </c>
      <c r="B41" s="97"/>
      <c r="C41" s="97"/>
      <c r="D41" s="97"/>
      <c r="E41" s="157" t="s">
        <v>221</v>
      </c>
      <c r="F41" s="157" t="s">
        <v>222</v>
      </c>
      <c r="G41" s="157" t="s">
        <v>135</v>
      </c>
      <c r="H41" s="157" t="s">
        <v>221</v>
      </c>
      <c r="I41" s="157" t="s">
        <v>222</v>
      </c>
      <c r="J41" s="156" t="s">
        <v>135</v>
      </c>
    </row>
    <row r="42" spans="1:10" x14ac:dyDescent="0.3">
      <c r="A42" s="112" t="s">
        <v>235</v>
      </c>
      <c r="E42" s="260">
        <v>147</v>
      </c>
      <c r="F42" s="260">
        <v>92</v>
      </c>
      <c r="G42" s="413">
        <f>+E42+F42</f>
        <v>239</v>
      </c>
      <c r="H42" s="417">
        <f t="shared" ref="H42:J45" si="11">+E42/H32</f>
        <v>0.29938900203665986</v>
      </c>
      <c r="I42" s="417">
        <f t="shared" si="11"/>
        <v>0.23115577889447236</v>
      </c>
      <c r="J42" s="427">
        <f t="shared" si="11"/>
        <v>0.26884139482564678</v>
      </c>
    </row>
    <row r="43" spans="1:10" x14ac:dyDescent="0.3">
      <c r="A43" s="112" t="s">
        <v>236</v>
      </c>
      <c r="E43" s="260">
        <v>444</v>
      </c>
      <c r="F43" s="260">
        <v>205</v>
      </c>
      <c r="G43" s="413">
        <f>+E43+F43</f>
        <v>649</v>
      </c>
      <c r="H43" s="417">
        <f t="shared" si="11"/>
        <v>6.2853907134767836E-2</v>
      </c>
      <c r="I43" s="417">
        <f t="shared" si="11"/>
        <v>8.6026017624842632E-2</v>
      </c>
      <c r="J43" s="427">
        <f t="shared" si="11"/>
        <v>6.8699057901979471E-2</v>
      </c>
    </row>
    <row r="44" spans="1:10" x14ac:dyDescent="0.3">
      <c r="A44" s="139" t="s">
        <v>237</v>
      </c>
      <c r="B44" s="64"/>
      <c r="C44" s="64"/>
      <c r="D44" s="64"/>
      <c r="E44" s="262">
        <v>34</v>
      </c>
      <c r="F44" s="262">
        <v>17</v>
      </c>
      <c r="G44" s="426">
        <f>+E44+F44</f>
        <v>51</v>
      </c>
      <c r="H44" s="416">
        <f t="shared" si="11"/>
        <v>1.5858208955223881E-2</v>
      </c>
      <c r="I44" s="416">
        <f t="shared" si="11"/>
        <v>3.125E-2</v>
      </c>
      <c r="J44" s="428">
        <f t="shared" si="11"/>
        <v>1.8973214285714284E-2</v>
      </c>
    </row>
    <row r="45" spans="1:10" ht="15" thickBot="1" x14ac:dyDescent="0.35">
      <c r="A45" s="134" t="s">
        <v>240</v>
      </c>
      <c r="B45" s="97"/>
      <c r="C45" s="97"/>
      <c r="D45" s="97"/>
      <c r="E45" s="418">
        <f>+SUM(E42:E44)</f>
        <v>625</v>
      </c>
      <c r="F45" s="418">
        <f>+SUM(F42:F44)</f>
        <v>314</v>
      </c>
      <c r="G45" s="418">
        <f>+SUM(G42:G44)</f>
        <v>939</v>
      </c>
      <c r="H45" s="419">
        <f t="shared" si="11"/>
        <v>6.4439632951850706E-2</v>
      </c>
      <c r="I45" s="419">
        <f t="shared" si="11"/>
        <v>9.4436090225563915E-2</v>
      </c>
      <c r="J45" s="419">
        <f t="shared" si="11"/>
        <v>7.2097665847665846E-2</v>
      </c>
    </row>
    <row r="47" spans="1:10" ht="15" thickBot="1" x14ac:dyDescent="0.35">
      <c r="A47" s="134" t="s">
        <v>483</v>
      </c>
      <c r="B47" s="97"/>
      <c r="C47" s="97"/>
      <c r="D47" s="97"/>
      <c r="E47" s="156" t="s">
        <v>221</v>
      </c>
      <c r="F47" s="157" t="s">
        <v>222</v>
      </c>
      <c r="G47" s="157" t="s">
        <v>135</v>
      </c>
      <c r="H47" s="156" t="s">
        <v>221</v>
      </c>
      <c r="I47" s="157" t="s">
        <v>222</v>
      </c>
      <c r="J47" s="156" t="s">
        <v>135</v>
      </c>
    </row>
    <row r="48" spans="1:10" x14ac:dyDescent="0.3">
      <c r="A48" s="112" t="s">
        <v>244</v>
      </c>
      <c r="E48" s="260">
        <v>350</v>
      </c>
      <c r="F48" s="260">
        <v>213</v>
      </c>
      <c r="G48" s="413">
        <f>+E48+F48</f>
        <v>563</v>
      </c>
      <c r="H48" s="417">
        <f t="shared" ref="H48:J53" si="12">+E48/H21</f>
        <v>8.6355785837651119E-2</v>
      </c>
      <c r="I48" s="417">
        <f t="shared" si="12"/>
        <v>0.16015037593984963</v>
      </c>
      <c r="J48" s="427">
        <f t="shared" si="12"/>
        <v>0.10458851941296675</v>
      </c>
    </row>
    <row r="49" spans="1:10" x14ac:dyDescent="0.3">
      <c r="A49" s="112" t="s">
        <v>245</v>
      </c>
      <c r="E49" s="260">
        <v>17</v>
      </c>
      <c r="F49" s="260">
        <v>11</v>
      </c>
      <c r="G49" s="413">
        <f>+E49+F49</f>
        <v>28</v>
      </c>
      <c r="H49" s="417">
        <f t="shared" si="12"/>
        <v>6.9958847736625515E-2</v>
      </c>
      <c r="I49" s="417">
        <f t="shared" si="12"/>
        <v>0.13924050632911392</v>
      </c>
      <c r="J49" s="427">
        <f t="shared" si="12"/>
        <v>8.6956521739130432E-2</v>
      </c>
    </row>
    <row r="50" spans="1:10" x14ac:dyDescent="0.3">
      <c r="A50" s="112" t="s">
        <v>340</v>
      </c>
      <c r="E50" s="260">
        <v>227</v>
      </c>
      <c r="F50" s="260">
        <v>68</v>
      </c>
      <c r="G50" s="413">
        <f>+E50+F50</f>
        <v>295</v>
      </c>
      <c r="H50" s="417">
        <f t="shared" si="12"/>
        <v>4.3847788294378985E-2</v>
      </c>
      <c r="I50" s="417">
        <f t="shared" si="12"/>
        <v>3.781979977753059E-2</v>
      </c>
      <c r="J50" s="427">
        <f t="shared" si="12"/>
        <v>4.2293906810035843E-2</v>
      </c>
    </row>
    <row r="51" spans="1:10" x14ac:dyDescent="0.3">
      <c r="A51" s="112" t="s">
        <v>246</v>
      </c>
      <c r="E51" s="260">
        <v>16</v>
      </c>
      <c r="F51" s="260">
        <v>4</v>
      </c>
      <c r="G51" s="413">
        <f>+E51+F51</f>
        <v>20</v>
      </c>
      <c r="H51" s="417">
        <f t="shared" si="12"/>
        <v>0.20779220779220781</v>
      </c>
      <c r="I51" s="417">
        <f t="shared" si="12"/>
        <v>0.25</v>
      </c>
      <c r="J51" s="427">
        <f t="shared" si="12"/>
        <v>0.21505376344086022</v>
      </c>
    </row>
    <row r="52" spans="1:10" x14ac:dyDescent="0.3">
      <c r="A52" s="139" t="s">
        <v>247</v>
      </c>
      <c r="B52" s="64"/>
      <c r="C52" s="64"/>
      <c r="D52" s="64"/>
      <c r="E52" s="262">
        <v>15</v>
      </c>
      <c r="F52" s="262">
        <v>18</v>
      </c>
      <c r="G52" s="426">
        <f>+E52+F52</f>
        <v>33</v>
      </c>
      <c r="H52" s="416">
        <f t="shared" si="12"/>
        <v>0.10067114093959731</v>
      </c>
      <c r="I52" s="416">
        <f t="shared" si="12"/>
        <v>0.17647058823529413</v>
      </c>
      <c r="J52" s="428">
        <f t="shared" si="12"/>
        <v>0.13147410358565736</v>
      </c>
    </row>
    <row r="53" spans="1:10" ht="15" thickBot="1" x14ac:dyDescent="0.35">
      <c r="A53" s="134" t="s">
        <v>240</v>
      </c>
      <c r="B53" s="97"/>
      <c r="C53" s="97"/>
      <c r="D53" s="97"/>
      <c r="E53" s="418">
        <f>+SUM(E48:E52)</f>
        <v>625</v>
      </c>
      <c r="F53" s="418">
        <f t="shared" ref="F53" si="13">+SUM(F48:F52)</f>
        <v>314</v>
      </c>
      <c r="G53" s="418">
        <f>+SUM(G48:G52)</f>
        <v>939</v>
      </c>
      <c r="H53" s="419">
        <f t="shared" si="12"/>
        <v>6.4439632951850706E-2</v>
      </c>
      <c r="I53" s="419">
        <f t="shared" si="12"/>
        <v>9.4436090225563915E-2</v>
      </c>
      <c r="J53" s="419">
        <f t="shared" si="12"/>
        <v>7.2097665847665846E-2</v>
      </c>
    </row>
    <row r="56" spans="1:10" x14ac:dyDescent="0.3">
      <c r="A56" s="163" t="s">
        <v>248</v>
      </c>
    </row>
    <row r="58" spans="1:10" x14ac:dyDescent="0.3">
      <c r="E58" s="470" t="s">
        <v>250</v>
      </c>
      <c r="F58" s="470"/>
      <c r="G58" s="470"/>
      <c r="H58" s="470" t="s">
        <v>251</v>
      </c>
      <c r="I58" s="470"/>
      <c r="J58" s="470"/>
    </row>
    <row r="59" spans="1:10" ht="5.0999999999999996" customHeight="1" x14ac:dyDescent="0.3"/>
    <row r="60" spans="1:10" ht="15" thickBot="1" x14ac:dyDescent="0.35">
      <c r="A60" s="165" t="s">
        <v>234</v>
      </c>
      <c r="B60" s="97"/>
      <c r="C60" s="97"/>
      <c r="D60" s="97"/>
      <c r="E60" s="157" t="s">
        <v>221</v>
      </c>
      <c r="F60" s="157" t="s">
        <v>222</v>
      </c>
      <c r="G60" s="157" t="s">
        <v>135</v>
      </c>
      <c r="H60" s="157" t="s">
        <v>221</v>
      </c>
      <c r="I60" s="157" t="s">
        <v>222</v>
      </c>
      <c r="J60" s="156" t="s">
        <v>135</v>
      </c>
    </row>
    <row r="61" spans="1:10" x14ac:dyDescent="0.3">
      <c r="A61" s="112" t="s">
        <v>235</v>
      </c>
      <c r="E61" s="260">
        <v>32</v>
      </c>
      <c r="F61" s="260">
        <v>15</v>
      </c>
      <c r="G61" s="413">
        <f>+E61+F61</f>
        <v>47</v>
      </c>
      <c r="H61" s="417">
        <f t="shared" ref="H61:J64" si="14">+E61/H32</f>
        <v>6.5173116089613028E-2</v>
      </c>
      <c r="I61" s="417">
        <f t="shared" si="14"/>
        <v>3.7688442211055273E-2</v>
      </c>
      <c r="J61" s="427">
        <f t="shared" si="14"/>
        <v>5.2868391451068614E-2</v>
      </c>
    </row>
    <row r="62" spans="1:10" x14ac:dyDescent="0.3">
      <c r="A62" s="112" t="s">
        <v>236</v>
      </c>
      <c r="E62" s="260">
        <v>623</v>
      </c>
      <c r="F62" s="260">
        <v>147</v>
      </c>
      <c r="G62" s="413">
        <f>+E62+F62</f>
        <v>770</v>
      </c>
      <c r="H62" s="417">
        <f t="shared" si="14"/>
        <v>8.8193657984144955E-2</v>
      </c>
      <c r="I62" s="417">
        <f t="shared" si="14"/>
        <v>6.1686949223667645E-2</v>
      </c>
      <c r="J62" s="427">
        <f t="shared" si="14"/>
        <v>8.1507356832856995E-2</v>
      </c>
    </row>
    <row r="63" spans="1:10" x14ac:dyDescent="0.3">
      <c r="A63" s="139" t="s">
        <v>237</v>
      </c>
      <c r="B63" s="64"/>
      <c r="C63" s="64"/>
      <c r="D63" s="64"/>
      <c r="E63" s="262">
        <v>428</v>
      </c>
      <c r="F63" s="262">
        <v>29</v>
      </c>
      <c r="G63" s="426">
        <f>+E63+F63</f>
        <v>457</v>
      </c>
      <c r="H63" s="416">
        <f t="shared" si="14"/>
        <v>0.19962686567164178</v>
      </c>
      <c r="I63" s="416">
        <f t="shared" si="14"/>
        <v>5.3308823529411763E-2</v>
      </c>
      <c r="J63" s="428">
        <f t="shared" si="14"/>
        <v>0.17001488095238096</v>
      </c>
    </row>
    <row r="64" spans="1:10" ht="15" thickBot="1" x14ac:dyDescent="0.35">
      <c r="A64" s="134" t="s">
        <v>249</v>
      </c>
      <c r="B64" s="97"/>
      <c r="C64" s="97"/>
      <c r="D64" s="97"/>
      <c r="E64" s="418">
        <f>+SUM(E61:E63)</f>
        <v>1083</v>
      </c>
      <c r="F64" s="418">
        <f>+SUM(F61:F63)</f>
        <v>191</v>
      </c>
      <c r="G64" s="418">
        <f>+SUM(G61:G63)</f>
        <v>1274</v>
      </c>
      <c r="H64" s="419">
        <f t="shared" si="14"/>
        <v>0.11166099597896691</v>
      </c>
      <c r="I64" s="419">
        <f t="shared" si="14"/>
        <v>5.7443609022556394E-2</v>
      </c>
      <c r="J64" s="419">
        <f t="shared" si="14"/>
        <v>9.7819410319410313E-2</v>
      </c>
    </row>
    <row r="66" spans="1:10" ht="15" thickBot="1" x14ac:dyDescent="0.35">
      <c r="A66" s="134" t="s">
        <v>243</v>
      </c>
      <c r="B66" s="97"/>
      <c r="C66" s="97"/>
      <c r="D66" s="97"/>
      <c r="E66" s="157" t="s">
        <v>221</v>
      </c>
      <c r="F66" s="157" t="s">
        <v>222</v>
      </c>
      <c r="G66" s="157" t="s">
        <v>135</v>
      </c>
      <c r="H66" s="157" t="s">
        <v>221</v>
      </c>
      <c r="I66" s="157" t="s">
        <v>222</v>
      </c>
      <c r="J66" s="156" t="s">
        <v>135</v>
      </c>
    </row>
    <row r="67" spans="1:10" x14ac:dyDescent="0.3">
      <c r="A67" s="112" t="s">
        <v>244</v>
      </c>
      <c r="E67" s="260">
        <v>210</v>
      </c>
      <c r="F67" s="260">
        <v>60</v>
      </c>
      <c r="G67" s="413">
        <f>+E67+F67</f>
        <v>270</v>
      </c>
      <c r="H67" s="417">
        <f t="shared" ref="H67:J72" si="15">+E67/H21</f>
        <v>5.181347150259067E-2</v>
      </c>
      <c r="I67" s="417">
        <f t="shared" si="15"/>
        <v>4.5112781954887216E-2</v>
      </c>
      <c r="J67" s="427">
        <f t="shared" si="15"/>
        <v>5.0157904514211406E-2</v>
      </c>
    </row>
    <row r="68" spans="1:10" x14ac:dyDescent="0.3">
      <c r="A68" s="112" t="s">
        <v>245</v>
      </c>
      <c r="E68" s="260">
        <v>10</v>
      </c>
      <c r="F68" s="260">
        <v>5</v>
      </c>
      <c r="G68" s="413">
        <f>+E68+F68</f>
        <v>15</v>
      </c>
      <c r="H68" s="417">
        <f t="shared" si="15"/>
        <v>4.1152263374485597E-2</v>
      </c>
      <c r="I68" s="417">
        <f t="shared" si="15"/>
        <v>6.3291139240506333E-2</v>
      </c>
      <c r="J68" s="427">
        <f t="shared" si="15"/>
        <v>4.6583850931677016E-2</v>
      </c>
    </row>
    <row r="69" spans="1:10" x14ac:dyDescent="0.3">
      <c r="A69" s="112" t="s">
        <v>340</v>
      </c>
      <c r="E69" s="260">
        <v>845</v>
      </c>
      <c r="F69" s="260">
        <v>121</v>
      </c>
      <c r="G69" s="413">
        <f>+E69+F69</f>
        <v>966</v>
      </c>
      <c r="H69" s="417">
        <f t="shared" si="15"/>
        <v>0.16322194321035349</v>
      </c>
      <c r="I69" s="417">
        <f t="shared" si="15"/>
        <v>6.7296996662958838E-2</v>
      </c>
      <c r="J69" s="427">
        <f t="shared" si="15"/>
        <v>0.13849462365591397</v>
      </c>
    </row>
    <row r="70" spans="1:10" x14ac:dyDescent="0.3">
      <c r="A70" s="112" t="s">
        <v>246</v>
      </c>
      <c r="E70" s="260">
        <v>2</v>
      </c>
      <c r="F70" s="260">
        <v>0</v>
      </c>
      <c r="G70" s="413">
        <f>+E70+F70</f>
        <v>2</v>
      </c>
      <c r="H70" s="417">
        <f t="shared" si="15"/>
        <v>2.5974025974025976E-2</v>
      </c>
      <c r="I70" s="417">
        <f t="shared" si="15"/>
        <v>0</v>
      </c>
      <c r="J70" s="427">
        <f t="shared" si="15"/>
        <v>2.1505376344086023E-2</v>
      </c>
    </row>
    <row r="71" spans="1:10" x14ac:dyDescent="0.3">
      <c r="A71" s="139" t="s">
        <v>247</v>
      </c>
      <c r="B71" s="64"/>
      <c r="C71" s="64"/>
      <c r="D71" s="64"/>
      <c r="E71" s="262">
        <v>16</v>
      </c>
      <c r="F71" s="262">
        <v>5</v>
      </c>
      <c r="G71" s="426">
        <f>+E71+F71</f>
        <v>21</v>
      </c>
      <c r="H71" s="416">
        <f t="shared" si="15"/>
        <v>0.10738255033557047</v>
      </c>
      <c r="I71" s="416">
        <f t="shared" si="15"/>
        <v>4.9019607843137254E-2</v>
      </c>
      <c r="J71" s="428">
        <f t="shared" si="15"/>
        <v>8.3665338645418322E-2</v>
      </c>
    </row>
    <row r="72" spans="1:10" ht="15" thickBot="1" x14ac:dyDescent="0.35">
      <c r="A72" s="134" t="s">
        <v>249</v>
      </c>
      <c r="B72" s="97"/>
      <c r="C72" s="97"/>
      <c r="D72" s="97"/>
      <c r="E72" s="418">
        <f>+SUM(E67:E71)</f>
        <v>1083</v>
      </c>
      <c r="F72" s="418">
        <f>+SUM(F67:F71)</f>
        <v>191</v>
      </c>
      <c r="G72" s="418">
        <f>+SUM(G67:G71)</f>
        <v>1274</v>
      </c>
      <c r="H72" s="419">
        <f t="shared" si="15"/>
        <v>0.11166099597896691</v>
      </c>
      <c r="I72" s="419">
        <f t="shared" si="15"/>
        <v>5.7443609022556394E-2</v>
      </c>
      <c r="J72" s="419">
        <f t="shared" si="15"/>
        <v>9.7819410319410313E-2</v>
      </c>
    </row>
    <row r="75" spans="1:10" x14ac:dyDescent="0.3">
      <c r="A75" s="163" t="s">
        <v>343</v>
      </c>
    </row>
    <row r="76" spans="1:10" x14ac:dyDescent="0.3">
      <c r="E76" s="470" t="s">
        <v>258</v>
      </c>
      <c r="F76" s="470"/>
      <c r="G76" s="470"/>
      <c r="H76" s="470" t="s">
        <v>259</v>
      </c>
      <c r="I76" s="470"/>
      <c r="J76" s="470"/>
    </row>
    <row r="77" spans="1:10" ht="5.0999999999999996" customHeight="1" x14ac:dyDescent="0.3"/>
    <row r="78" spans="1:10" ht="15" thickBot="1" x14ac:dyDescent="0.35">
      <c r="A78" s="164"/>
      <c r="B78" s="97"/>
      <c r="C78" s="97"/>
      <c r="D78" s="97"/>
      <c r="E78" s="158" t="s">
        <v>221</v>
      </c>
      <c r="F78" s="158" t="s">
        <v>222</v>
      </c>
      <c r="G78" s="156" t="s">
        <v>135</v>
      </c>
      <c r="H78" s="158" t="s">
        <v>221</v>
      </c>
      <c r="I78" s="156" t="s">
        <v>222</v>
      </c>
      <c r="J78" s="158" t="s">
        <v>135</v>
      </c>
    </row>
    <row r="79" spans="1:10" x14ac:dyDescent="0.3">
      <c r="A79" s="233" t="s">
        <v>252</v>
      </c>
      <c r="E79" s="160">
        <v>98</v>
      </c>
      <c r="F79" s="160">
        <v>48</v>
      </c>
      <c r="G79" s="406">
        <f>+E79+F79</f>
        <v>146</v>
      </c>
      <c r="H79" s="420">
        <f>+E79/'Workforce by race and gender'!G6</f>
        <v>8.9090909090909083</v>
      </c>
      <c r="I79" s="420">
        <f>+F79/'Workforce by race and gender'!G18</f>
        <v>12</v>
      </c>
      <c r="J79" s="424">
        <f>+G79/'Workforce by race and gender'!G28</f>
        <v>9.7333333333333325</v>
      </c>
    </row>
    <row r="80" spans="1:10" x14ac:dyDescent="0.3">
      <c r="A80" s="233" t="s">
        <v>253</v>
      </c>
      <c r="E80" s="160">
        <v>8348</v>
      </c>
      <c r="F80" s="160">
        <v>6740</v>
      </c>
      <c r="G80" s="406">
        <f t="shared" ref="G80:G85" si="16">+E80+F80</f>
        <v>15088</v>
      </c>
      <c r="H80" s="421">
        <f>+E80/'Workforce by race and gender'!G7</f>
        <v>109.84210526315789</v>
      </c>
      <c r="I80" s="421">
        <f>+F80/'Workforce by race and gender'!G19</f>
        <v>224.66666666666666</v>
      </c>
      <c r="J80" s="424">
        <f>+G80/'Workforce by race and gender'!G29</f>
        <v>142.33962264150944</v>
      </c>
    </row>
    <row r="81" spans="1:10" x14ac:dyDescent="0.3">
      <c r="A81" s="233" t="s">
        <v>254</v>
      </c>
      <c r="E81" s="160">
        <v>18262</v>
      </c>
      <c r="F81" s="160">
        <v>12606</v>
      </c>
      <c r="G81" s="406">
        <f t="shared" si="16"/>
        <v>30868</v>
      </c>
      <c r="H81" s="421">
        <f>+E81/'Workforce by race and gender'!G8</f>
        <v>57.427672955974842</v>
      </c>
      <c r="I81" s="421">
        <f>+F81/'Workforce by race and gender'!G20</f>
        <v>88.15384615384616</v>
      </c>
      <c r="J81" s="424">
        <f>+G81/'Workforce by race and gender'!G30</f>
        <v>66.958785249457705</v>
      </c>
    </row>
    <row r="82" spans="1:10" x14ac:dyDescent="0.3">
      <c r="A82" s="233" t="s">
        <v>255</v>
      </c>
      <c r="E82" s="160">
        <v>132678</v>
      </c>
      <c r="F82" s="160">
        <v>102664</v>
      </c>
      <c r="G82" s="406">
        <f t="shared" si="16"/>
        <v>235342</v>
      </c>
      <c r="H82" s="421">
        <f>+E82/'Workforce by race and gender'!G9</f>
        <v>49.488250652741513</v>
      </c>
      <c r="I82" s="421">
        <f>+F82/'Workforce by race and gender'!G21</f>
        <v>127.85056039850561</v>
      </c>
      <c r="J82" s="424">
        <f>+G82/'Workforce by race and gender'!G31</f>
        <v>67.549368541905849</v>
      </c>
    </row>
    <row r="83" spans="1:10" x14ac:dyDescent="0.3">
      <c r="A83" s="233" t="s">
        <v>256</v>
      </c>
      <c r="E83" s="160">
        <v>176440</v>
      </c>
      <c r="F83" s="160">
        <v>78588</v>
      </c>
      <c r="G83" s="406">
        <f t="shared" si="16"/>
        <v>255028</v>
      </c>
      <c r="H83" s="421">
        <f>+E83/'Workforce by race and gender'!G10</f>
        <v>31.722402013664151</v>
      </c>
      <c r="I83" s="421">
        <f>+F83/'Workforce by race and gender'!G22</f>
        <v>52.148639681486394</v>
      </c>
      <c r="J83" s="424">
        <f>+G83/'Workforce by race and gender'!G32</f>
        <v>36.076955722167206</v>
      </c>
    </row>
    <row r="84" spans="1:10" x14ac:dyDescent="0.3">
      <c r="A84" s="265" t="s">
        <v>257</v>
      </c>
      <c r="B84" s="64"/>
      <c r="C84" s="64"/>
      <c r="D84" s="64"/>
      <c r="E84" s="409">
        <v>116631</v>
      </c>
      <c r="F84" s="409">
        <v>88323</v>
      </c>
      <c r="G84" s="152">
        <f t="shared" si="16"/>
        <v>204954</v>
      </c>
      <c r="H84" s="422">
        <f>+E84/'Workforce by race and gender'!G11</f>
        <v>110.97145575642246</v>
      </c>
      <c r="I84" s="422">
        <f>+F84/'Workforce by race and gender'!G23</f>
        <v>105.39737470167064</v>
      </c>
      <c r="J84" s="425">
        <f>+G84/'Workforce by race and gender'!G33</f>
        <v>108.49867654843833</v>
      </c>
    </row>
    <row r="85" spans="1:10" ht="15" thickBot="1" x14ac:dyDescent="0.35">
      <c r="A85" s="134" t="s">
        <v>143</v>
      </c>
      <c r="B85" s="97"/>
      <c r="C85" s="97"/>
      <c r="D85" s="97"/>
      <c r="E85" s="162">
        <f>+SUM(E79:E84)</f>
        <v>452457</v>
      </c>
      <c r="F85" s="162">
        <f>+SUM(F79:F84)</f>
        <v>288969</v>
      </c>
      <c r="G85" s="162">
        <f t="shared" si="16"/>
        <v>741426</v>
      </c>
      <c r="H85" s="423">
        <f>+E85/'Workforce by race and gender'!G12</f>
        <v>46.649860810392823</v>
      </c>
      <c r="I85" s="423">
        <f>+F85/'Workforce by race and gender'!G24</f>
        <v>86.907969924812036</v>
      </c>
      <c r="J85" s="423">
        <f>+G85/'Workforce by race and gender'!G34</f>
        <v>56.927671990171987</v>
      </c>
    </row>
  </sheetData>
  <mergeCells count="10">
    <mergeCell ref="E58:G58"/>
    <mergeCell ref="H58:J58"/>
    <mergeCell ref="E76:G76"/>
    <mergeCell ref="H76:J76"/>
    <mergeCell ref="E5:G5"/>
    <mergeCell ref="B5:D5"/>
    <mergeCell ref="H5:J5"/>
    <mergeCell ref="E39:G39"/>
    <mergeCell ref="H39:J39"/>
    <mergeCell ref="H29:J29"/>
  </mergeCells>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501792e6-99e9-4735-a770-044ad30f1c75}" enabled="0" method="" siteId="{501792e6-99e9-4735-a770-044ad30f1c7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ARM’s reporting against the UN </vt:lpstr>
      <vt:lpstr>The United Nations Sustainable </vt:lpstr>
      <vt:lpstr>Safety performance</vt:lpstr>
      <vt:lpstr>Section 54 and Section 55 notic</vt:lpstr>
      <vt:lpstr>Injuries by region</vt:lpstr>
      <vt:lpstr>Reporting definitions</vt:lpstr>
      <vt:lpstr>Occupational health &amp; wellness</vt:lpstr>
      <vt:lpstr>Environment</vt:lpstr>
      <vt:lpstr>Workforce breakdown</vt:lpstr>
      <vt:lpstr>Workforce by race and gender</vt:lpstr>
      <vt:lpstr>Biodiversity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Niveshan</dc:creator>
  <cp:lastModifiedBy>Justin Wolff</cp:lastModifiedBy>
  <dcterms:created xsi:type="dcterms:W3CDTF">2022-10-12T13:13:59Z</dcterms:created>
  <dcterms:modified xsi:type="dcterms:W3CDTF">2025-10-28T15:36:43Z</dcterms:modified>
</cp:coreProperties>
</file>